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Gabriel\Google Drive\SINCRONIZADO\01_UFF\01_DISCIPLINAS\HIDRÁULICA\"/>
    </mc:Choice>
  </mc:AlternateContent>
  <xr:revisionPtr revIDLastSave="0" documentId="13_ncr:1_{03127529-1C99-46B8-BA3F-EDC029589EC1}" xr6:coauthVersionLast="33" xr6:coauthVersionMax="33" xr10:uidLastSave="{00000000-0000-0000-0000-000000000000}"/>
  <bookViews>
    <workbookView xWindow="0" yWindow="0" windowWidth="24000" windowHeight="8535" xr2:uid="{00000000-000D-0000-FFFF-FFFF00000000}"/>
  </bookViews>
  <sheets>
    <sheet name="y=f(b)_Trapeziodal" sheetId="4" r:id="rId1"/>
    <sheet name="b=f(y)_Trapeziodal" sheetId="3" r:id="rId2"/>
    <sheet name="y=f(m)_Trapeziodal" sheetId="6" r:id="rId3"/>
    <sheet name="y_Circular" sheetId="5" r:id="rId4"/>
    <sheet name="Coeficiente de Manning" sheetId="2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D23" i="6"/>
  <c r="D21" i="6"/>
  <c r="D22" i="6" s="1"/>
  <c r="D20" i="6"/>
  <c r="D17" i="6"/>
  <c r="D32" i="3"/>
  <c r="D30" i="3"/>
  <c r="D28" i="3"/>
  <c r="D27" i="3"/>
  <c r="D31" i="4"/>
  <c r="D29" i="4"/>
  <c r="D27" i="4"/>
  <c r="D26" i="4"/>
  <c r="C31" i="5"/>
  <c r="D30" i="5"/>
  <c r="D29" i="5"/>
  <c r="D28" i="5"/>
  <c r="D27" i="5"/>
  <c r="D26" i="5"/>
  <c r="D25" i="5"/>
  <c r="D24" i="5"/>
  <c r="D24" i="6" l="1"/>
  <c r="D26" i="6"/>
  <c r="C27" i="6" s="1"/>
  <c r="D29" i="3"/>
  <c r="D31" i="3"/>
  <c r="D33" i="3" s="1"/>
  <c r="C34" i="3" s="1"/>
  <c r="D28" i="4"/>
  <c r="D30" i="4"/>
  <c r="D32" i="4" s="1"/>
  <c r="C33" i="4" s="1"/>
  <c r="H13" i="3"/>
  <c r="D15" i="6" l="1"/>
  <c r="D14" i="6"/>
  <c r="D16" i="6" l="1"/>
  <c r="N10" i="5"/>
  <c r="O10" i="5" s="1"/>
  <c r="N18" i="5"/>
  <c r="O18" i="5" s="1"/>
  <c r="N8" i="5"/>
  <c r="M8" i="5" s="1"/>
  <c r="I8" i="5"/>
  <c r="L10" i="5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N106" i="5" s="1"/>
  <c r="L9" i="5"/>
  <c r="N9" i="5" s="1"/>
  <c r="D13" i="5"/>
  <c r="D18" i="5" s="1"/>
  <c r="G9" i="5"/>
  <c r="G10" i="5" s="1"/>
  <c r="G11" i="5" s="1"/>
  <c r="G12" i="5" s="1"/>
  <c r="G13" i="5" s="1"/>
  <c r="G14" i="5" s="1"/>
  <c r="G15" i="5" s="1"/>
  <c r="G16" i="5" s="1"/>
  <c r="G17" i="5" s="1"/>
  <c r="G18" i="5" s="1"/>
  <c r="O106" i="5" l="1"/>
  <c r="M106" i="5"/>
  <c r="O9" i="5"/>
  <c r="M9" i="5"/>
  <c r="N105" i="5"/>
  <c r="N97" i="5"/>
  <c r="N89" i="5"/>
  <c r="N81" i="5"/>
  <c r="N73" i="5"/>
  <c r="N65" i="5"/>
  <c r="N57" i="5"/>
  <c r="N49" i="5"/>
  <c r="N41" i="5"/>
  <c r="N33" i="5"/>
  <c r="N25" i="5"/>
  <c r="N17" i="5"/>
  <c r="N104" i="5"/>
  <c r="N96" i="5"/>
  <c r="N88" i="5"/>
  <c r="N80" i="5"/>
  <c r="N72" i="5"/>
  <c r="N64" i="5"/>
  <c r="N56" i="5"/>
  <c r="N48" i="5"/>
  <c r="N40" i="5"/>
  <c r="N32" i="5"/>
  <c r="N24" i="5"/>
  <c r="N16" i="5"/>
  <c r="M18" i="5"/>
  <c r="M10" i="5"/>
  <c r="N98" i="5"/>
  <c r="N66" i="5"/>
  <c r="N34" i="5"/>
  <c r="N103" i="5"/>
  <c r="N95" i="5"/>
  <c r="N87" i="5"/>
  <c r="N79" i="5"/>
  <c r="N71" i="5"/>
  <c r="N63" i="5"/>
  <c r="N55" i="5"/>
  <c r="N47" i="5"/>
  <c r="N39" i="5"/>
  <c r="N31" i="5"/>
  <c r="N23" i="5"/>
  <c r="N15" i="5"/>
  <c r="N102" i="5"/>
  <c r="N94" i="5"/>
  <c r="N86" i="5"/>
  <c r="N78" i="5"/>
  <c r="N70" i="5"/>
  <c r="N62" i="5"/>
  <c r="N54" i="5"/>
  <c r="N46" i="5"/>
  <c r="N38" i="5"/>
  <c r="N30" i="5"/>
  <c r="N22" i="5"/>
  <c r="N14" i="5"/>
  <c r="O8" i="5"/>
  <c r="N82" i="5"/>
  <c r="N74" i="5"/>
  <c r="N50" i="5"/>
  <c r="N26" i="5"/>
  <c r="N101" i="5"/>
  <c r="N93" i="5"/>
  <c r="N85" i="5"/>
  <c r="N77" i="5"/>
  <c r="N69" i="5"/>
  <c r="N61" i="5"/>
  <c r="N53" i="5"/>
  <c r="N45" i="5"/>
  <c r="N37" i="5"/>
  <c r="N29" i="5"/>
  <c r="N21" i="5"/>
  <c r="N13" i="5"/>
  <c r="N100" i="5"/>
  <c r="N92" i="5"/>
  <c r="N84" i="5"/>
  <c r="N76" i="5"/>
  <c r="N68" i="5"/>
  <c r="N60" i="5"/>
  <c r="N52" i="5"/>
  <c r="N44" i="5"/>
  <c r="N36" i="5"/>
  <c r="N28" i="5"/>
  <c r="N20" i="5"/>
  <c r="N12" i="5"/>
  <c r="N90" i="5"/>
  <c r="N58" i="5"/>
  <c r="N42" i="5"/>
  <c r="N99" i="5"/>
  <c r="N91" i="5"/>
  <c r="N83" i="5"/>
  <c r="N75" i="5"/>
  <c r="N67" i="5"/>
  <c r="N59" i="5"/>
  <c r="N51" i="5"/>
  <c r="N43" i="5"/>
  <c r="N35" i="5"/>
  <c r="N27" i="5"/>
  <c r="N19" i="5"/>
  <c r="N11" i="5"/>
  <c r="I9" i="5"/>
  <c r="H9" i="5" s="1"/>
  <c r="D20" i="4"/>
  <c r="D19" i="4"/>
  <c r="D14" i="4"/>
  <c r="N9" i="4"/>
  <c r="M9" i="4"/>
  <c r="G14" i="4"/>
  <c r="G15" i="4" s="1"/>
  <c r="G16" i="4" s="1"/>
  <c r="G17" i="4" s="1"/>
  <c r="G18" i="4" s="1"/>
  <c r="G19" i="4" s="1"/>
  <c r="G20" i="4" s="1"/>
  <c r="G21" i="4" s="1"/>
  <c r="G22" i="4" s="1"/>
  <c r="G23" i="4" s="1"/>
  <c r="O8" i="4"/>
  <c r="N8" i="4"/>
  <c r="I13" i="4"/>
  <c r="J13" i="4" s="1"/>
  <c r="P7" i="4"/>
  <c r="P8" i="4" s="1"/>
  <c r="O7" i="4"/>
  <c r="O9" i="4" s="1"/>
  <c r="N8" i="3"/>
  <c r="M9" i="3"/>
  <c r="J13" i="3"/>
  <c r="D21" i="3"/>
  <c r="D14" i="3"/>
  <c r="G14" i="3"/>
  <c r="G15" i="3" s="1"/>
  <c r="G16" i="3" s="1"/>
  <c r="G17" i="3" s="1"/>
  <c r="G18" i="3" s="1"/>
  <c r="G19" i="3" s="1"/>
  <c r="G20" i="3" s="1"/>
  <c r="G21" i="3" s="1"/>
  <c r="G22" i="3" s="1"/>
  <c r="G23" i="3" s="1"/>
  <c r="O7" i="3"/>
  <c r="O8" i="3" s="1"/>
  <c r="O59" i="5" l="1"/>
  <c r="M59" i="5"/>
  <c r="O90" i="5"/>
  <c r="M90" i="5"/>
  <c r="M68" i="5"/>
  <c r="O68" i="5"/>
  <c r="M37" i="5"/>
  <c r="O37" i="5"/>
  <c r="M101" i="5"/>
  <c r="O101" i="5"/>
  <c r="M30" i="5"/>
  <c r="O30" i="5"/>
  <c r="M94" i="5"/>
  <c r="O94" i="5"/>
  <c r="M63" i="5"/>
  <c r="O63" i="5"/>
  <c r="O98" i="5"/>
  <c r="M98" i="5"/>
  <c r="O56" i="5"/>
  <c r="M56" i="5"/>
  <c r="O17" i="5"/>
  <c r="M17" i="5"/>
  <c r="O81" i="5"/>
  <c r="M81" i="5"/>
  <c r="O67" i="5"/>
  <c r="M67" i="5"/>
  <c r="O26" i="5"/>
  <c r="M26" i="5"/>
  <c r="O89" i="5"/>
  <c r="M89" i="5"/>
  <c r="O11" i="5"/>
  <c r="M11" i="5"/>
  <c r="O75" i="5"/>
  <c r="M75" i="5"/>
  <c r="O20" i="5"/>
  <c r="M20" i="5"/>
  <c r="O84" i="5"/>
  <c r="M84" i="5"/>
  <c r="M53" i="5"/>
  <c r="O53" i="5"/>
  <c r="O50" i="5"/>
  <c r="M50" i="5"/>
  <c r="M46" i="5"/>
  <c r="O46" i="5"/>
  <c r="M15" i="5"/>
  <c r="O15" i="5"/>
  <c r="O79" i="5"/>
  <c r="M79" i="5"/>
  <c r="O72" i="5"/>
  <c r="M72" i="5"/>
  <c r="O33" i="5"/>
  <c r="M33" i="5"/>
  <c r="O97" i="5"/>
  <c r="M97" i="5"/>
  <c r="O76" i="5"/>
  <c r="M76" i="5"/>
  <c r="M102" i="5"/>
  <c r="O102" i="5"/>
  <c r="O25" i="5"/>
  <c r="M25" i="5"/>
  <c r="I14" i="3"/>
  <c r="H14" i="3" s="1"/>
  <c r="O19" i="5"/>
  <c r="M19" i="5"/>
  <c r="O83" i="5"/>
  <c r="M83" i="5"/>
  <c r="O28" i="5"/>
  <c r="M28" i="5"/>
  <c r="M92" i="5"/>
  <c r="O92" i="5"/>
  <c r="M61" i="5"/>
  <c r="O61" i="5"/>
  <c r="O74" i="5"/>
  <c r="M74" i="5"/>
  <c r="M54" i="5"/>
  <c r="O54" i="5"/>
  <c r="M23" i="5"/>
  <c r="O23" i="5"/>
  <c r="M87" i="5"/>
  <c r="O87" i="5"/>
  <c r="O16" i="5"/>
  <c r="M16" i="5"/>
  <c r="O80" i="5"/>
  <c r="M80" i="5"/>
  <c r="O41" i="5"/>
  <c r="M41" i="5"/>
  <c r="O105" i="5"/>
  <c r="M105" i="5"/>
  <c r="M45" i="5"/>
  <c r="O45" i="5"/>
  <c r="M71" i="5"/>
  <c r="O71" i="5"/>
  <c r="O64" i="5"/>
  <c r="M64" i="5"/>
  <c r="O27" i="5"/>
  <c r="M27" i="5"/>
  <c r="O91" i="5"/>
  <c r="M91" i="5"/>
  <c r="M36" i="5"/>
  <c r="O36" i="5"/>
  <c r="M100" i="5"/>
  <c r="O100" i="5"/>
  <c r="M69" i="5"/>
  <c r="O69" i="5"/>
  <c r="O82" i="5"/>
  <c r="M82" i="5"/>
  <c r="M62" i="5"/>
  <c r="O62" i="5"/>
  <c r="O31" i="5"/>
  <c r="M31" i="5"/>
  <c r="M95" i="5"/>
  <c r="O95" i="5"/>
  <c r="O24" i="5"/>
  <c r="M24" i="5"/>
  <c r="O88" i="5"/>
  <c r="M88" i="5"/>
  <c r="O49" i="5"/>
  <c r="M49" i="5"/>
  <c r="M12" i="5"/>
  <c r="O12" i="5"/>
  <c r="M38" i="5"/>
  <c r="O38" i="5"/>
  <c r="P9" i="4"/>
  <c r="O35" i="5"/>
  <c r="M35" i="5"/>
  <c r="O99" i="5"/>
  <c r="M99" i="5"/>
  <c r="O44" i="5"/>
  <c r="M44" i="5"/>
  <c r="M13" i="5"/>
  <c r="O13" i="5"/>
  <c r="M77" i="5"/>
  <c r="O77" i="5"/>
  <c r="M70" i="5"/>
  <c r="O70" i="5"/>
  <c r="M39" i="5"/>
  <c r="O39" i="5"/>
  <c r="M103" i="5"/>
  <c r="O103" i="5"/>
  <c r="O32" i="5"/>
  <c r="M32" i="5"/>
  <c r="O96" i="5"/>
  <c r="M96" i="5"/>
  <c r="O57" i="5"/>
  <c r="M57" i="5"/>
  <c r="O43" i="5"/>
  <c r="M43" i="5"/>
  <c r="O42" i="5"/>
  <c r="M42" i="5"/>
  <c r="M52" i="5"/>
  <c r="O52" i="5"/>
  <c r="M21" i="5"/>
  <c r="O21" i="5"/>
  <c r="M85" i="5"/>
  <c r="O85" i="5"/>
  <c r="M14" i="5"/>
  <c r="O14" i="5"/>
  <c r="M78" i="5"/>
  <c r="O78" i="5"/>
  <c r="M47" i="5"/>
  <c r="O47" i="5"/>
  <c r="O34" i="5"/>
  <c r="M34" i="5"/>
  <c r="O40" i="5"/>
  <c r="M40" i="5"/>
  <c r="O104" i="5"/>
  <c r="M104" i="5"/>
  <c r="O65" i="5"/>
  <c r="M65" i="5"/>
  <c r="O51" i="5"/>
  <c r="M51" i="5"/>
  <c r="O58" i="5"/>
  <c r="M58" i="5"/>
  <c r="O60" i="5"/>
  <c r="M60" i="5"/>
  <c r="M29" i="5"/>
  <c r="O29" i="5"/>
  <c r="M93" i="5"/>
  <c r="O93" i="5"/>
  <c r="M22" i="5"/>
  <c r="O22" i="5"/>
  <c r="M86" i="5"/>
  <c r="O86" i="5"/>
  <c r="M55" i="5"/>
  <c r="O55" i="5"/>
  <c r="O66" i="5"/>
  <c r="M66" i="5"/>
  <c r="O48" i="5"/>
  <c r="M48" i="5"/>
  <c r="O73" i="5"/>
  <c r="M73" i="5"/>
  <c r="K14" i="3"/>
  <c r="D20" i="3"/>
  <c r="I10" i="5"/>
  <c r="H10" i="5" s="1"/>
  <c r="H14" i="4"/>
  <c r="K14" i="4" s="1"/>
  <c r="J9" i="5"/>
  <c r="Q7" i="4"/>
  <c r="M10" i="4"/>
  <c r="N9" i="3"/>
  <c r="M10" i="3"/>
  <c r="O9" i="3"/>
  <c r="P9" i="3"/>
  <c r="P7" i="3"/>
  <c r="P8" i="3" s="1"/>
  <c r="D19" i="5" l="1"/>
  <c r="I11" i="5"/>
  <c r="I12" i="5" s="1"/>
  <c r="I14" i="4"/>
  <c r="J14" i="4" s="1"/>
  <c r="H15" i="4" s="1"/>
  <c r="K15" i="4" s="1"/>
  <c r="J10" i="5"/>
  <c r="Q8" i="4"/>
  <c r="R7" i="4"/>
  <c r="R10" i="4" s="1"/>
  <c r="Q9" i="4"/>
  <c r="Q10" i="4"/>
  <c r="O10" i="4"/>
  <c r="N10" i="4"/>
  <c r="P10" i="4"/>
  <c r="M11" i="4"/>
  <c r="M11" i="3"/>
  <c r="N10" i="3"/>
  <c r="O10" i="3"/>
  <c r="P10" i="3"/>
  <c r="Q10" i="3"/>
  <c r="Q7" i="3"/>
  <c r="H11" i="5" l="1"/>
  <c r="J11" i="5" s="1"/>
  <c r="I15" i="4"/>
  <c r="J14" i="3"/>
  <c r="J15" i="4"/>
  <c r="H16" i="4" s="1"/>
  <c r="I16" i="4" s="1"/>
  <c r="I13" i="5"/>
  <c r="H12" i="5"/>
  <c r="P11" i="4"/>
  <c r="M12" i="4"/>
  <c r="R11" i="4"/>
  <c r="O11" i="4"/>
  <c r="Q11" i="4"/>
  <c r="N11" i="4"/>
  <c r="R8" i="4"/>
  <c r="S7" i="4"/>
  <c r="R9" i="4"/>
  <c r="Q8" i="3"/>
  <c r="Q9" i="3"/>
  <c r="M12" i="3"/>
  <c r="N11" i="3"/>
  <c r="O11" i="3"/>
  <c r="P11" i="3"/>
  <c r="Q11" i="3"/>
  <c r="R7" i="3"/>
  <c r="I15" i="3" l="1"/>
  <c r="H15" i="3" s="1"/>
  <c r="K15" i="3" s="1"/>
  <c r="K16" i="4"/>
  <c r="J16" i="4"/>
  <c r="H17" i="4" s="1"/>
  <c r="I17" i="4" s="1"/>
  <c r="I14" i="5"/>
  <c r="H13" i="5"/>
  <c r="J12" i="5"/>
  <c r="S8" i="4"/>
  <c r="T7" i="4"/>
  <c r="T12" i="4" s="1"/>
  <c r="S9" i="4"/>
  <c r="S10" i="4"/>
  <c r="R12" i="4"/>
  <c r="O12" i="4"/>
  <c r="Q12" i="4"/>
  <c r="M13" i="4"/>
  <c r="N12" i="4"/>
  <c r="S12" i="4"/>
  <c r="P12" i="4"/>
  <c r="S11" i="4"/>
  <c r="R8" i="3"/>
  <c r="R9" i="3"/>
  <c r="R10" i="3"/>
  <c r="M13" i="3"/>
  <c r="S12" i="3"/>
  <c r="N12" i="3"/>
  <c r="O12" i="3"/>
  <c r="P12" i="3"/>
  <c r="Q12" i="3"/>
  <c r="R12" i="3"/>
  <c r="R11" i="3"/>
  <c r="S7" i="3"/>
  <c r="J15" i="3" l="1"/>
  <c r="I16" i="3" s="1"/>
  <c r="H16" i="3" s="1"/>
  <c r="K17" i="4"/>
  <c r="J17" i="4"/>
  <c r="H18" i="4" s="1"/>
  <c r="K18" i="4" s="1"/>
  <c r="I15" i="5"/>
  <c r="H14" i="5"/>
  <c r="J13" i="5"/>
  <c r="M14" i="4"/>
  <c r="T13" i="4"/>
  <c r="R13" i="4"/>
  <c r="Q13" i="4"/>
  <c r="O13" i="4"/>
  <c r="P13" i="4"/>
  <c r="S13" i="4"/>
  <c r="N13" i="4"/>
  <c r="U7" i="4"/>
  <c r="U13" i="4" s="1"/>
  <c r="T9" i="4"/>
  <c r="T8" i="4"/>
  <c r="T10" i="4"/>
  <c r="T11" i="4"/>
  <c r="M14" i="3"/>
  <c r="R13" i="3"/>
  <c r="S13" i="3"/>
  <c r="P13" i="3"/>
  <c r="N13" i="3"/>
  <c r="O13" i="3"/>
  <c r="Q13" i="3"/>
  <c r="S8" i="3"/>
  <c r="S9" i="3"/>
  <c r="S10" i="3"/>
  <c r="S11" i="3"/>
  <c r="T7" i="3"/>
  <c r="T13" i="3" s="1"/>
  <c r="K16" i="3" l="1"/>
  <c r="J16" i="3"/>
  <c r="I17" i="3" s="1"/>
  <c r="H17" i="3" s="1"/>
  <c r="I18" i="4"/>
  <c r="I16" i="5"/>
  <c r="H15" i="5"/>
  <c r="J14" i="5"/>
  <c r="U8" i="4"/>
  <c r="V7" i="4"/>
  <c r="U9" i="4"/>
  <c r="U10" i="4"/>
  <c r="U11" i="4"/>
  <c r="U12" i="4"/>
  <c r="U14" i="4"/>
  <c r="S14" i="4"/>
  <c r="R14" i="4"/>
  <c r="N14" i="4"/>
  <c r="V14" i="4"/>
  <c r="T14" i="4"/>
  <c r="Q14" i="4"/>
  <c r="P14" i="4"/>
  <c r="M15" i="4"/>
  <c r="O14" i="4"/>
  <c r="T8" i="3"/>
  <c r="T9" i="3"/>
  <c r="T10" i="3"/>
  <c r="T11" i="3"/>
  <c r="T12" i="3"/>
  <c r="M15" i="3"/>
  <c r="Q14" i="3"/>
  <c r="R14" i="3"/>
  <c r="S14" i="3"/>
  <c r="O14" i="3"/>
  <c r="T14" i="3"/>
  <c r="N14" i="3"/>
  <c r="P14" i="3"/>
  <c r="U7" i="3"/>
  <c r="U14" i="3" s="1"/>
  <c r="K17" i="3" l="1"/>
  <c r="J18" i="4"/>
  <c r="H19" i="4" s="1"/>
  <c r="I17" i="5"/>
  <c r="H16" i="5"/>
  <c r="J15" i="5"/>
  <c r="V9" i="4"/>
  <c r="V8" i="4"/>
  <c r="V10" i="4"/>
  <c r="V11" i="4"/>
  <c r="V12" i="4"/>
  <c r="V13" i="4"/>
  <c r="V15" i="4"/>
  <c r="N15" i="4"/>
  <c r="M16" i="4"/>
  <c r="T15" i="4"/>
  <c r="S15" i="4"/>
  <c r="U15" i="4"/>
  <c r="R15" i="4"/>
  <c r="P15" i="4"/>
  <c r="Q15" i="4"/>
  <c r="O15" i="4"/>
  <c r="M16" i="3"/>
  <c r="P15" i="3"/>
  <c r="Q15" i="3"/>
  <c r="R15" i="3"/>
  <c r="N15" i="3"/>
  <c r="S15" i="3"/>
  <c r="T15" i="3"/>
  <c r="U15" i="3"/>
  <c r="O15" i="3"/>
  <c r="U8" i="3"/>
  <c r="U9" i="3"/>
  <c r="U10" i="3"/>
  <c r="U11" i="3"/>
  <c r="U12" i="3"/>
  <c r="U13" i="3"/>
  <c r="V7" i="3"/>
  <c r="J17" i="3" l="1"/>
  <c r="I19" i="4"/>
  <c r="K19" i="4"/>
  <c r="I18" i="5"/>
  <c r="H18" i="5" s="1"/>
  <c r="D14" i="5" s="1"/>
  <c r="D15" i="5" s="1"/>
  <c r="H17" i="5"/>
  <c r="J16" i="5"/>
  <c r="O16" i="4"/>
  <c r="U16" i="4"/>
  <c r="T16" i="4"/>
  <c r="V16" i="4"/>
  <c r="R16" i="4"/>
  <c r="N16" i="4"/>
  <c r="Q16" i="4"/>
  <c r="M17" i="4"/>
  <c r="P16" i="4"/>
  <c r="S16" i="4"/>
  <c r="V8" i="3"/>
  <c r="V9" i="3"/>
  <c r="V10" i="3"/>
  <c r="V11" i="3"/>
  <c r="V12" i="3"/>
  <c r="V13" i="3"/>
  <c r="V14" i="3"/>
  <c r="V15" i="3"/>
  <c r="M17" i="3"/>
  <c r="O16" i="3"/>
  <c r="P16" i="3"/>
  <c r="Q16" i="3"/>
  <c r="R16" i="3"/>
  <c r="S16" i="3"/>
  <c r="T16" i="3"/>
  <c r="N16" i="3"/>
  <c r="U16" i="3"/>
  <c r="V16" i="3"/>
  <c r="I18" i="3" l="1"/>
  <c r="H18" i="3" s="1"/>
  <c r="K18" i="3" s="1"/>
  <c r="J19" i="4"/>
  <c r="H20" i="4" s="1"/>
  <c r="J17" i="5"/>
  <c r="Q17" i="4"/>
  <c r="O17" i="4"/>
  <c r="V17" i="4"/>
  <c r="N17" i="4"/>
  <c r="T17" i="4"/>
  <c r="R17" i="4"/>
  <c r="P17" i="4"/>
  <c r="M18" i="4"/>
  <c r="S17" i="4"/>
  <c r="U17" i="4"/>
  <c r="M18" i="3"/>
  <c r="N17" i="3"/>
  <c r="V17" i="3"/>
  <c r="O17" i="3"/>
  <c r="P17" i="3"/>
  <c r="Q17" i="3"/>
  <c r="R17" i="3"/>
  <c r="S17" i="3"/>
  <c r="T17" i="3"/>
  <c r="U17" i="3"/>
  <c r="J18" i="3" l="1"/>
  <c r="I19" i="3" s="1"/>
  <c r="H19" i="3" s="1"/>
  <c r="K20" i="4"/>
  <c r="I20" i="4"/>
  <c r="J18" i="5"/>
  <c r="S18" i="4"/>
  <c r="Q18" i="4"/>
  <c r="M19" i="4"/>
  <c r="P18" i="4"/>
  <c r="T18" i="4"/>
  <c r="O18" i="4"/>
  <c r="N18" i="4"/>
  <c r="V18" i="4"/>
  <c r="U18" i="4"/>
  <c r="R18" i="4"/>
  <c r="M19" i="3"/>
  <c r="U18" i="3"/>
  <c r="N18" i="3"/>
  <c r="V18" i="3"/>
  <c r="O18" i="3"/>
  <c r="P18" i="3"/>
  <c r="Q18" i="3"/>
  <c r="R18" i="3"/>
  <c r="T18" i="3"/>
  <c r="S18" i="3"/>
  <c r="K19" i="3" l="1"/>
  <c r="J20" i="4"/>
  <c r="H21" i="4" s="1"/>
  <c r="M20" i="4"/>
  <c r="P19" i="4"/>
  <c r="V19" i="4"/>
  <c r="N19" i="4"/>
  <c r="U19" i="4"/>
  <c r="T19" i="4"/>
  <c r="R19" i="4"/>
  <c r="Q19" i="4"/>
  <c r="O19" i="4"/>
  <c r="S19" i="4"/>
  <c r="M20" i="3"/>
  <c r="T19" i="3"/>
  <c r="N19" i="3"/>
  <c r="V19" i="3"/>
  <c r="O19" i="3"/>
  <c r="P19" i="3"/>
  <c r="Q19" i="3"/>
  <c r="R19" i="3"/>
  <c r="S19" i="3"/>
  <c r="U19" i="3"/>
  <c r="J19" i="3" l="1"/>
  <c r="I21" i="4"/>
  <c r="K21" i="4"/>
  <c r="U20" i="4"/>
  <c r="S20" i="4"/>
  <c r="R20" i="4"/>
  <c r="Q20" i="4"/>
  <c r="P20" i="4"/>
  <c r="V20" i="4"/>
  <c r="T20" i="4"/>
  <c r="O20" i="4"/>
  <c r="M21" i="4"/>
  <c r="N20" i="4"/>
  <c r="M21" i="3"/>
  <c r="S20" i="3"/>
  <c r="U20" i="3"/>
  <c r="N20" i="3"/>
  <c r="V20" i="3"/>
  <c r="O20" i="3"/>
  <c r="P20" i="3"/>
  <c r="Q20" i="3"/>
  <c r="R20" i="3"/>
  <c r="T20" i="3"/>
  <c r="I20" i="3" l="1"/>
  <c r="H20" i="3" s="1"/>
  <c r="K20" i="3" s="1"/>
  <c r="J21" i="4"/>
  <c r="H22" i="4" s="1"/>
  <c r="R21" i="4"/>
  <c r="M22" i="4"/>
  <c r="P21" i="4"/>
  <c r="O21" i="4"/>
  <c r="V21" i="4"/>
  <c r="N21" i="4"/>
  <c r="Q21" i="4"/>
  <c r="T21" i="4"/>
  <c r="U21" i="4"/>
  <c r="S21" i="4"/>
  <c r="M22" i="3"/>
  <c r="R21" i="3"/>
  <c r="T21" i="3"/>
  <c r="U21" i="3"/>
  <c r="N21" i="3"/>
  <c r="V21" i="3"/>
  <c r="O21" i="3"/>
  <c r="S21" i="3"/>
  <c r="P21" i="3"/>
  <c r="Q21" i="3"/>
  <c r="J20" i="3" l="1"/>
  <c r="I21" i="3" s="1"/>
  <c r="H21" i="3" s="1"/>
  <c r="I22" i="4"/>
  <c r="K22" i="4"/>
  <c r="O22" i="4"/>
  <c r="U22" i="4"/>
  <c r="T22" i="4"/>
  <c r="S22" i="4"/>
  <c r="V22" i="4"/>
  <c r="Q22" i="4"/>
  <c r="P22" i="4"/>
  <c r="N22" i="4"/>
  <c r="M23" i="4"/>
  <c r="R22" i="4"/>
  <c r="M23" i="3"/>
  <c r="Q22" i="3"/>
  <c r="S22" i="3"/>
  <c r="T22" i="3"/>
  <c r="U22" i="3"/>
  <c r="N22" i="3"/>
  <c r="V22" i="3"/>
  <c r="O22" i="3"/>
  <c r="P22" i="3"/>
  <c r="R22" i="3"/>
  <c r="K21" i="3" l="1"/>
  <c r="J22" i="4"/>
  <c r="H23" i="4" s="1"/>
  <c r="T23" i="4"/>
  <c r="R23" i="4"/>
  <c r="Q23" i="4"/>
  <c r="P23" i="4"/>
  <c r="V23" i="4"/>
  <c r="U23" i="4"/>
  <c r="O23" i="4"/>
  <c r="N23" i="4"/>
  <c r="S23" i="4"/>
  <c r="M24" i="4"/>
  <c r="M24" i="3"/>
  <c r="P23" i="3"/>
  <c r="R23" i="3"/>
  <c r="S23" i="3"/>
  <c r="T23" i="3"/>
  <c r="U23" i="3"/>
  <c r="V23" i="3"/>
  <c r="N23" i="3"/>
  <c r="O23" i="3"/>
  <c r="Q23" i="3"/>
  <c r="J21" i="3" l="1"/>
  <c r="I23" i="4"/>
  <c r="K23" i="4"/>
  <c r="D16" i="4"/>
  <c r="R24" i="4"/>
  <c r="P24" i="4"/>
  <c r="M25" i="4"/>
  <c r="O24" i="4"/>
  <c r="V24" i="4"/>
  <c r="N24" i="4"/>
  <c r="Q24" i="4"/>
  <c r="U24" i="4"/>
  <c r="T24" i="4"/>
  <c r="S24" i="4"/>
  <c r="M25" i="3"/>
  <c r="O24" i="3"/>
  <c r="Q24" i="3"/>
  <c r="R24" i="3"/>
  <c r="S24" i="3"/>
  <c r="T24" i="3"/>
  <c r="N24" i="3"/>
  <c r="P24" i="3"/>
  <c r="U24" i="3"/>
  <c r="V24" i="3"/>
  <c r="I22" i="3" l="1"/>
  <c r="H22" i="3" s="1"/>
  <c r="K22" i="3" s="1"/>
  <c r="D15" i="4"/>
  <c r="J23" i="4"/>
  <c r="P25" i="4"/>
  <c r="V25" i="4"/>
  <c r="N25" i="4"/>
  <c r="U25" i="4"/>
  <c r="T25" i="4"/>
  <c r="M26" i="4"/>
  <c r="R25" i="4"/>
  <c r="Q25" i="4"/>
  <c r="O25" i="4"/>
  <c r="S25" i="4"/>
  <c r="M26" i="3"/>
  <c r="N25" i="3"/>
  <c r="V25" i="3"/>
  <c r="P25" i="3"/>
  <c r="Q25" i="3"/>
  <c r="R25" i="3"/>
  <c r="S25" i="3"/>
  <c r="U25" i="3"/>
  <c r="O25" i="3"/>
  <c r="T25" i="3"/>
  <c r="J22" i="3" l="1"/>
  <c r="V26" i="4"/>
  <c r="N26" i="4"/>
  <c r="T26" i="4"/>
  <c r="S26" i="4"/>
  <c r="R26" i="4"/>
  <c r="M27" i="4"/>
  <c r="P26" i="4"/>
  <c r="U26" i="4"/>
  <c r="Q26" i="4"/>
  <c r="O26" i="4"/>
  <c r="M27" i="3"/>
  <c r="U26" i="3"/>
  <c r="O26" i="3"/>
  <c r="P26" i="3"/>
  <c r="Q26" i="3"/>
  <c r="R26" i="3"/>
  <c r="S26" i="3"/>
  <c r="T26" i="3"/>
  <c r="V26" i="3"/>
  <c r="N26" i="3"/>
  <c r="I23" i="3" l="1"/>
  <c r="H23" i="3" s="1"/>
  <c r="D17" i="3" s="1"/>
  <c r="K23" i="3"/>
  <c r="T27" i="4"/>
  <c r="R27" i="4"/>
  <c r="Q27" i="4"/>
  <c r="P27" i="4"/>
  <c r="S27" i="4"/>
  <c r="O27" i="4"/>
  <c r="N27" i="4"/>
  <c r="V27" i="4"/>
  <c r="M28" i="4"/>
  <c r="U27" i="4"/>
  <c r="M28" i="3"/>
  <c r="T27" i="3"/>
  <c r="N27" i="3"/>
  <c r="V27" i="3"/>
  <c r="O27" i="3"/>
  <c r="P27" i="3"/>
  <c r="Q27" i="3"/>
  <c r="R27" i="3"/>
  <c r="S27" i="3"/>
  <c r="U27" i="3"/>
  <c r="D16" i="3" l="1"/>
  <c r="J23" i="3"/>
  <c r="D15" i="3" s="1"/>
  <c r="R28" i="4"/>
  <c r="P28" i="4"/>
  <c r="M29" i="4"/>
  <c r="O28" i="4"/>
  <c r="V28" i="4"/>
  <c r="N28" i="4"/>
  <c r="U28" i="4"/>
  <c r="T28" i="4"/>
  <c r="S28" i="4"/>
  <c r="Q28" i="4"/>
  <c r="M29" i="3"/>
  <c r="S28" i="3"/>
  <c r="U28" i="3"/>
  <c r="N28" i="3"/>
  <c r="V28" i="3"/>
  <c r="O28" i="3"/>
  <c r="P28" i="3"/>
  <c r="T28" i="3"/>
  <c r="Q28" i="3"/>
  <c r="R28" i="3"/>
  <c r="P29" i="4" l="1"/>
  <c r="V29" i="4"/>
  <c r="N29" i="4"/>
  <c r="U29" i="4"/>
  <c r="T29" i="4"/>
  <c r="O29" i="4"/>
  <c r="S29" i="4"/>
  <c r="R29" i="4"/>
  <c r="M30" i="4"/>
  <c r="Q29" i="4"/>
  <c r="M30" i="3"/>
  <c r="R29" i="3"/>
  <c r="T29" i="3"/>
  <c r="U29" i="3"/>
  <c r="N29" i="3"/>
  <c r="V29" i="3"/>
  <c r="O29" i="3"/>
  <c r="P29" i="3"/>
  <c r="Q29" i="3"/>
  <c r="S29" i="3"/>
  <c r="V30" i="4" l="1"/>
  <c r="N30" i="4"/>
  <c r="T30" i="4"/>
  <c r="S30" i="4"/>
  <c r="R30" i="4"/>
  <c r="U30" i="4"/>
  <c r="Q30" i="4"/>
  <c r="P30" i="4"/>
  <c r="O30" i="4"/>
  <c r="M31" i="4"/>
  <c r="M31" i="3"/>
  <c r="Q30" i="3"/>
  <c r="S30" i="3"/>
  <c r="T30" i="3"/>
  <c r="U30" i="3"/>
  <c r="N30" i="3"/>
  <c r="V30" i="3"/>
  <c r="R30" i="3"/>
  <c r="O30" i="3"/>
  <c r="P30" i="3"/>
  <c r="T31" i="4" l="1"/>
  <c r="R31" i="4"/>
  <c r="Q31" i="4"/>
  <c r="P31" i="4"/>
  <c r="M32" i="4"/>
  <c r="V31" i="4"/>
  <c r="U31" i="4"/>
  <c r="S31" i="4"/>
  <c r="O31" i="4"/>
  <c r="N31" i="4"/>
  <c r="M32" i="3"/>
  <c r="P31" i="3"/>
  <c r="R31" i="3"/>
  <c r="S31" i="3"/>
  <c r="T31" i="3"/>
  <c r="U31" i="3"/>
  <c r="O31" i="3"/>
  <c r="Q31" i="3"/>
  <c r="V31" i="3"/>
  <c r="N31" i="3"/>
  <c r="R32" i="4" l="1"/>
  <c r="P32" i="4"/>
  <c r="M33" i="4"/>
  <c r="O32" i="4"/>
  <c r="V32" i="4"/>
  <c r="N32" i="4"/>
  <c r="Q32" i="4"/>
  <c r="U32" i="4"/>
  <c r="T32" i="4"/>
  <c r="S32" i="4"/>
  <c r="M33" i="3"/>
  <c r="O32" i="3"/>
  <c r="Q32" i="3"/>
  <c r="R32" i="3"/>
  <c r="S32" i="3"/>
  <c r="T32" i="3"/>
  <c r="U32" i="3"/>
  <c r="N32" i="3"/>
  <c r="V32" i="3"/>
  <c r="P32" i="3"/>
  <c r="P33" i="4" l="1"/>
  <c r="V33" i="4"/>
  <c r="N33" i="4"/>
  <c r="U33" i="4"/>
  <c r="T33" i="4"/>
  <c r="M34" i="4"/>
  <c r="S33" i="4"/>
  <c r="R33" i="4"/>
  <c r="Q33" i="4"/>
  <c r="O33" i="4"/>
  <c r="M34" i="3"/>
  <c r="N33" i="3"/>
  <c r="V33" i="3"/>
  <c r="P33" i="3"/>
  <c r="Q33" i="3"/>
  <c r="R33" i="3"/>
  <c r="S33" i="3"/>
  <c r="T33" i="3"/>
  <c r="U33" i="3"/>
  <c r="O33" i="3"/>
  <c r="V34" i="4" l="1"/>
  <c r="N34" i="4"/>
  <c r="T34" i="4"/>
  <c r="S34" i="4"/>
  <c r="R34" i="4"/>
  <c r="M35" i="4"/>
  <c r="Q34" i="4"/>
  <c r="U34" i="4"/>
  <c r="P34" i="4"/>
  <c r="O34" i="4"/>
  <c r="M35" i="3"/>
  <c r="U34" i="3"/>
  <c r="O34" i="3"/>
  <c r="P34" i="3"/>
  <c r="Q34" i="3"/>
  <c r="R34" i="3"/>
  <c r="N34" i="3"/>
  <c r="S34" i="3"/>
  <c r="T34" i="3"/>
  <c r="V34" i="3"/>
  <c r="T35" i="4" l="1"/>
  <c r="R35" i="4"/>
  <c r="Q35" i="4"/>
  <c r="P35" i="4"/>
  <c r="S35" i="4"/>
  <c r="O35" i="4"/>
  <c r="N35" i="4"/>
  <c r="V35" i="4"/>
  <c r="M36" i="4"/>
  <c r="U35" i="4"/>
  <c r="M36" i="3"/>
  <c r="T35" i="3"/>
  <c r="N35" i="3"/>
  <c r="V35" i="3"/>
  <c r="O35" i="3"/>
  <c r="P35" i="3"/>
  <c r="Q35" i="3"/>
  <c r="U35" i="3"/>
  <c r="R35" i="3"/>
  <c r="S35" i="3"/>
  <c r="R36" i="4" l="1"/>
  <c r="P36" i="4"/>
  <c r="M37" i="4"/>
  <c r="O36" i="4"/>
  <c r="V36" i="4"/>
  <c r="N36" i="4"/>
  <c r="U36" i="4"/>
  <c r="T36" i="4"/>
  <c r="S36" i="4"/>
  <c r="Q36" i="4"/>
  <c r="M37" i="3"/>
  <c r="S36" i="3"/>
  <c r="U36" i="3"/>
  <c r="N36" i="3"/>
  <c r="V36" i="3"/>
  <c r="O36" i="3"/>
  <c r="P36" i="3"/>
  <c r="Q36" i="3"/>
  <c r="R36" i="3"/>
  <c r="T36" i="3"/>
  <c r="P37" i="4" l="1"/>
  <c r="V37" i="4"/>
  <c r="N37" i="4"/>
  <c r="U37" i="4"/>
  <c r="T37" i="4"/>
  <c r="O37" i="4"/>
  <c r="S37" i="4"/>
  <c r="M38" i="4"/>
  <c r="R37" i="4"/>
  <c r="Q37" i="4"/>
  <c r="M38" i="3"/>
  <c r="R37" i="3"/>
  <c r="T37" i="3"/>
  <c r="U37" i="3"/>
  <c r="N37" i="3"/>
  <c r="V37" i="3"/>
  <c r="O37" i="3"/>
  <c r="Q37" i="3"/>
  <c r="S37" i="3"/>
  <c r="P37" i="3"/>
  <c r="V38" i="4" l="1"/>
  <c r="N38" i="4"/>
  <c r="T38" i="4"/>
  <c r="S38" i="4"/>
  <c r="R38" i="4"/>
  <c r="U38" i="4"/>
  <c r="Q38" i="4"/>
  <c r="P38" i="4"/>
  <c r="O38" i="4"/>
  <c r="M39" i="4"/>
  <c r="M39" i="3"/>
  <c r="Q38" i="3"/>
  <c r="S38" i="3"/>
  <c r="T38" i="3"/>
  <c r="U38" i="3"/>
  <c r="N38" i="3"/>
  <c r="V38" i="3"/>
  <c r="P38" i="3"/>
  <c r="R38" i="3"/>
  <c r="O38" i="3"/>
  <c r="U39" i="4" l="1"/>
  <c r="T39" i="4"/>
  <c r="R39" i="4"/>
  <c r="Q39" i="4"/>
  <c r="P39" i="4"/>
  <c r="M40" i="4"/>
  <c r="V39" i="4"/>
  <c r="O39" i="4"/>
  <c r="N39" i="4"/>
  <c r="S39" i="4"/>
  <c r="M40" i="3"/>
  <c r="P39" i="3"/>
  <c r="R39" i="3"/>
  <c r="S39" i="3"/>
  <c r="T39" i="3"/>
  <c r="U39" i="3"/>
  <c r="N39" i="3"/>
  <c r="O39" i="3"/>
  <c r="Q39" i="3"/>
  <c r="V39" i="3"/>
  <c r="V40" i="4" l="1"/>
  <c r="N40" i="4"/>
  <c r="S40" i="4"/>
  <c r="U40" i="4"/>
  <c r="R40" i="4"/>
  <c r="Q40" i="4"/>
  <c r="P40" i="4"/>
  <c r="T40" i="4"/>
  <c r="O40" i="4"/>
  <c r="M41" i="4"/>
  <c r="M41" i="3"/>
  <c r="O40" i="3"/>
  <c r="Q40" i="3"/>
  <c r="R40" i="3"/>
  <c r="S40" i="3"/>
  <c r="T40" i="3"/>
  <c r="U40" i="3"/>
  <c r="V40" i="3"/>
  <c r="N40" i="3"/>
  <c r="P40" i="3"/>
  <c r="T41" i="4" l="1"/>
  <c r="Q41" i="4"/>
  <c r="V41" i="4"/>
  <c r="S41" i="4"/>
  <c r="R41" i="4"/>
  <c r="P41" i="4"/>
  <c r="M42" i="4"/>
  <c r="O41" i="4"/>
  <c r="U41" i="4"/>
  <c r="N41" i="4"/>
  <c r="M42" i="3"/>
  <c r="N41" i="3"/>
  <c r="V41" i="3"/>
  <c r="P41" i="3"/>
  <c r="Q41" i="3"/>
  <c r="R41" i="3"/>
  <c r="S41" i="3"/>
  <c r="O41" i="3"/>
  <c r="T41" i="3"/>
  <c r="U41" i="3"/>
  <c r="R42" i="4" l="1"/>
  <c r="M43" i="4"/>
  <c r="O42" i="4"/>
  <c r="V42" i="4"/>
  <c r="T42" i="4"/>
  <c r="S42" i="4"/>
  <c r="Q42" i="4"/>
  <c r="U42" i="4"/>
  <c r="P42" i="4"/>
  <c r="N42" i="4"/>
  <c r="M43" i="3"/>
  <c r="U42" i="3"/>
  <c r="O42" i="3"/>
  <c r="P42" i="3"/>
  <c r="Q42" i="3"/>
  <c r="R42" i="3"/>
  <c r="V42" i="3"/>
  <c r="N42" i="3"/>
  <c r="S42" i="3"/>
  <c r="T42" i="3"/>
  <c r="P43" i="4" l="1"/>
  <c r="U43" i="4"/>
  <c r="M44" i="4"/>
  <c r="T43" i="4"/>
  <c r="S43" i="4"/>
  <c r="R43" i="4"/>
  <c r="O43" i="4"/>
  <c r="V43" i="4"/>
  <c r="Q43" i="4"/>
  <c r="N43" i="4"/>
  <c r="M44" i="3"/>
  <c r="T43" i="3"/>
  <c r="N43" i="3"/>
  <c r="V43" i="3"/>
  <c r="O43" i="3"/>
  <c r="P43" i="3"/>
  <c r="Q43" i="3"/>
  <c r="R43" i="3"/>
  <c r="S43" i="3"/>
  <c r="U43" i="3"/>
  <c r="V44" i="4" l="1"/>
  <c r="N44" i="4"/>
  <c r="S44" i="4"/>
  <c r="U44" i="4"/>
  <c r="T44" i="4"/>
  <c r="R44" i="4"/>
  <c r="M45" i="4"/>
  <c r="Q44" i="4"/>
  <c r="P44" i="4"/>
  <c r="O44" i="4"/>
  <c r="M45" i="3"/>
  <c r="S44" i="3"/>
  <c r="U44" i="3"/>
  <c r="N44" i="3"/>
  <c r="V44" i="3"/>
  <c r="O44" i="3"/>
  <c r="P44" i="3"/>
  <c r="T44" i="3"/>
  <c r="Q44" i="3"/>
  <c r="R44" i="3"/>
  <c r="T45" i="4" l="1"/>
  <c r="Q45" i="4"/>
  <c r="N45" i="4"/>
  <c r="V45" i="4"/>
  <c r="U45" i="4"/>
  <c r="S45" i="4"/>
  <c r="R45" i="4"/>
  <c r="P45" i="4"/>
  <c r="M46" i="4"/>
  <c r="O45" i="4"/>
  <c r="M46" i="3"/>
  <c r="R45" i="3"/>
  <c r="T45" i="3"/>
  <c r="U45" i="3"/>
  <c r="N45" i="3"/>
  <c r="V45" i="3"/>
  <c r="O45" i="3"/>
  <c r="Q45" i="3"/>
  <c r="S45" i="3"/>
  <c r="P45" i="3"/>
  <c r="R46" i="4" l="1"/>
  <c r="M47" i="4"/>
  <c r="O46" i="4"/>
  <c r="N46" i="4"/>
  <c r="V46" i="4"/>
  <c r="U46" i="4"/>
  <c r="T46" i="4"/>
  <c r="S46" i="4"/>
  <c r="Q46" i="4"/>
  <c r="P46" i="4"/>
  <c r="M47" i="3"/>
  <c r="Q46" i="3"/>
  <c r="S46" i="3"/>
  <c r="T46" i="3"/>
  <c r="U46" i="3"/>
  <c r="N46" i="3"/>
  <c r="V46" i="3"/>
  <c r="O46" i="3"/>
  <c r="P46" i="3"/>
  <c r="R46" i="3"/>
  <c r="P47" i="4" l="1"/>
  <c r="U47" i="4"/>
  <c r="O47" i="4"/>
  <c r="M48" i="4"/>
  <c r="V47" i="4"/>
  <c r="T47" i="4"/>
  <c r="N47" i="4"/>
  <c r="S47" i="4"/>
  <c r="R47" i="4"/>
  <c r="Q47" i="4"/>
  <c r="M48" i="3"/>
  <c r="P47" i="3"/>
  <c r="R47" i="3"/>
  <c r="S47" i="3"/>
  <c r="T47" i="3"/>
  <c r="U47" i="3"/>
  <c r="V47" i="3"/>
  <c r="N47" i="3"/>
  <c r="Q47" i="3"/>
  <c r="O47" i="3"/>
  <c r="V48" i="4" l="1"/>
  <c r="N48" i="4"/>
  <c r="S48" i="4"/>
  <c r="P48" i="4"/>
  <c r="M49" i="4"/>
  <c r="U48" i="4"/>
  <c r="T48" i="4"/>
  <c r="R48" i="4"/>
  <c r="Q48" i="4"/>
  <c r="O48" i="4"/>
  <c r="M49" i="3"/>
  <c r="O48" i="3"/>
  <c r="Q48" i="3"/>
  <c r="R48" i="3"/>
  <c r="S48" i="3"/>
  <c r="T48" i="3"/>
  <c r="N48" i="3"/>
  <c r="P48" i="3"/>
  <c r="U48" i="3"/>
  <c r="V48" i="3"/>
  <c r="T49" i="4" l="1"/>
  <c r="Q49" i="4"/>
  <c r="P49" i="4"/>
  <c r="N49" i="4"/>
  <c r="M50" i="4"/>
  <c r="V49" i="4"/>
  <c r="O49" i="4"/>
  <c r="S49" i="4"/>
  <c r="U49" i="4"/>
  <c r="R49" i="4"/>
  <c r="M50" i="3"/>
  <c r="N49" i="3"/>
  <c r="V49" i="3"/>
  <c r="P49" i="3"/>
  <c r="Q49" i="3"/>
  <c r="R49" i="3"/>
  <c r="S49" i="3"/>
  <c r="O49" i="3"/>
  <c r="T49" i="3"/>
  <c r="U49" i="3"/>
  <c r="R50" i="4" l="1"/>
  <c r="M51" i="4"/>
  <c r="O50" i="4"/>
  <c r="Q50" i="4"/>
  <c r="N50" i="4"/>
  <c r="V50" i="4"/>
  <c r="U50" i="4"/>
  <c r="T50" i="4"/>
  <c r="S50" i="4"/>
  <c r="P50" i="4"/>
  <c r="M51" i="3"/>
  <c r="U50" i="3"/>
  <c r="O50" i="3"/>
  <c r="P50" i="3"/>
  <c r="Q50" i="3"/>
  <c r="R50" i="3"/>
  <c r="N50" i="3"/>
  <c r="S50" i="3"/>
  <c r="T50" i="3"/>
  <c r="V50" i="3"/>
  <c r="P51" i="4" l="1"/>
  <c r="U51" i="4"/>
  <c r="R51" i="4"/>
  <c r="O51" i="4"/>
  <c r="N51" i="4"/>
  <c r="M52" i="4"/>
  <c r="Q51" i="4"/>
  <c r="V51" i="4"/>
  <c r="T51" i="4"/>
  <c r="S51" i="4"/>
  <c r="M52" i="3"/>
  <c r="T51" i="3"/>
  <c r="N51" i="3"/>
  <c r="V51" i="3"/>
  <c r="O51" i="3"/>
  <c r="P51" i="3"/>
  <c r="Q51" i="3"/>
  <c r="U51" i="3"/>
  <c r="R51" i="3"/>
  <c r="S51" i="3"/>
  <c r="V52" i="4" l="1"/>
  <c r="N52" i="4"/>
  <c r="S52" i="4"/>
  <c r="R52" i="4"/>
  <c r="P52" i="4"/>
  <c r="O52" i="4"/>
  <c r="M53" i="4"/>
  <c r="U52" i="4"/>
  <c r="T52" i="4"/>
  <c r="Q52" i="4"/>
  <c r="M53" i="3"/>
  <c r="S52" i="3"/>
  <c r="U52" i="3"/>
  <c r="N52" i="3"/>
  <c r="V52" i="3"/>
  <c r="O52" i="3"/>
  <c r="P52" i="3"/>
  <c r="R52" i="3"/>
  <c r="T52" i="3"/>
  <c r="Q52" i="3"/>
  <c r="T53" i="4" l="1"/>
  <c r="R53" i="4"/>
  <c r="Q53" i="4"/>
  <c r="U53" i="4"/>
  <c r="P53" i="4"/>
  <c r="O53" i="4"/>
  <c r="N53" i="4"/>
  <c r="S53" i="4"/>
  <c r="M54" i="4"/>
  <c r="V53" i="4"/>
  <c r="M54" i="3"/>
  <c r="R53" i="3"/>
  <c r="T53" i="3"/>
  <c r="U53" i="3"/>
  <c r="N53" i="3"/>
  <c r="V53" i="3"/>
  <c r="O53" i="3"/>
  <c r="P53" i="3"/>
  <c r="Q53" i="3"/>
  <c r="S53" i="3"/>
  <c r="R54" i="4" l="1"/>
  <c r="P54" i="4"/>
  <c r="M55" i="4"/>
  <c r="O54" i="4"/>
  <c r="V54" i="4"/>
  <c r="T54" i="4"/>
  <c r="S54" i="4"/>
  <c r="Q54" i="4"/>
  <c r="N54" i="4"/>
  <c r="U54" i="4"/>
  <c r="M55" i="3"/>
  <c r="Q54" i="3"/>
  <c r="S54" i="3"/>
  <c r="T54" i="3"/>
  <c r="U54" i="3"/>
  <c r="N54" i="3"/>
  <c r="V54" i="3"/>
  <c r="O54" i="3"/>
  <c r="P54" i="3"/>
  <c r="R54" i="3"/>
  <c r="P55" i="4" l="1"/>
  <c r="V55" i="4"/>
  <c r="N55" i="4"/>
  <c r="U55" i="4"/>
  <c r="M56" i="4"/>
  <c r="T55" i="4"/>
  <c r="S55" i="4"/>
  <c r="R55" i="4"/>
  <c r="Q55" i="4"/>
  <c r="O55" i="4"/>
  <c r="M56" i="3"/>
  <c r="P55" i="3"/>
  <c r="R55" i="3"/>
  <c r="S55" i="3"/>
  <c r="T55" i="3"/>
  <c r="U55" i="3"/>
  <c r="N55" i="3"/>
  <c r="O55" i="3"/>
  <c r="Q55" i="3"/>
  <c r="V55" i="3"/>
  <c r="V56" i="4" l="1"/>
  <c r="N56" i="4"/>
  <c r="T56" i="4"/>
  <c r="S56" i="4"/>
  <c r="P56" i="4"/>
  <c r="M57" i="4"/>
  <c r="O56" i="4"/>
  <c r="U56" i="4"/>
  <c r="R56" i="4"/>
  <c r="Q56" i="4"/>
  <c r="M57" i="3"/>
  <c r="O56" i="3"/>
  <c r="Q56" i="3"/>
  <c r="R56" i="3"/>
  <c r="S56" i="3"/>
  <c r="T56" i="3"/>
  <c r="P56" i="3"/>
  <c r="U56" i="3"/>
  <c r="V56" i="3"/>
  <c r="N56" i="3"/>
  <c r="T57" i="4" l="1"/>
  <c r="R57" i="4"/>
  <c r="Q57" i="4"/>
  <c r="S57" i="4"/>
  <c r="O57" i="4"/>
  <c r="N57" i="4"/>
  <c r="M58" i="4"/>
  <c r="V57" i="4"/>
  <c r="U57" i="4"/>
  <c r="P57" i="4"/>
  <c r="M58" i="3"/>
  <c r="N57" i="3"/>
  <c r="V57" i="3"/>
  <c r="P57" i="3"/>
  <c r="Q57" i="3"/>
  <c r="R57" i="3"/>
  <c r="S57" i="3"/>
  <c r="O57" i="3"/>
  <c r="T57" i="3"/>
  <c r="U57" i="3"/>
  <c r="R58" i="4" l="1"/>
  <c r="P58" i="4"/>
  <c r="M59" i="4"/>
  <c r="O58" i="4"/>
  <c r="V58" i="4"/>
  <c r="N58" i="4"/>
  <c r="T58" i="4"/>
  <c r="S58" i="4"/>
  <c r="Q58" i="4"/>
  <c r="U58" i="4"/>
  <c r="M59" i="3"/>
  <c r="U58" i="3"/>
  <c r="O58" i="3"/>
  <c r="P58" i="3"/>
  <c r="Q58" i="3"/>
  <c r="R58" i="3"/>
  <c r="T58" i="3"/>
  <c r="V58" i="3"/>
  <c r="N58" i="3"/>
  <c r="S58" i="3"/>
  <c r="P59" i="4" l="1"/>
  <c r="V59" i="4"/>
  <c r="N59" i="4"/>
  <c r="U59" i="4"/>
  <c r="T59" i="4"/>
  <c r="O59" i="4"/>
  <c r="M60" i="4"/>
  <c r="R59" i="4"/>
  <c r="S59" i="4"/>
  <c r="Q59" i="4"/>
  <c r="M60" i="3"/>
  <c r="T59" i="3"/>
  <c r="N59" i="3"/>
  <c r="V59" i="3"/>
  <c r="O59" i="3"/>
  <c r="P59" i="3"/>
  <c r="Q59" i="3"/>
  <c r="S59" i="3"/>
  <c r="U59" i="3"/>
  <c r="R59" i="3"/>
  <c r="V60" i="4" l="1"/>
  <c r="N60" i="4"/>
  <c r="T60" i="4"/>
  <c r="S60" i="4"/>
  <c r="R60" i="4"/>
  <c r="U60" i="4"/>
  <c r="P60" i="4"/>
  <c r="O60" i="4"/>
  <c r="M61" i="4"/>
  <c r="Q60" i="4"/>
  <c r="M61" i="3"/>
  <c r="S60" i="3"/>
  <c r="U60" i="3"/>
  <c r="N60" i="3"/>
  <c r="V60" i="3"/>
  <c r="O60" i="3"/>
  <c r="P60" i="3"/>
  <c r="Q60" i="3"/>
  <c r="R60" i="3"/>
  <c r="T60" i="3"/>
  <c r="T61" i="4" l="1"/>
  <c r="R61" i="4"/>
  <c r="Q61" i="4"/>
  <c r="P61" i="4"/>
  <c r="V61" i="4"/>
  <c r="U61" i="4"/>
  <c r="S61" i="4"/>
  <c r="M62" i="4"/>
  <c r="O61" i="4"/>
  <c r="N61" i="4"/>
  <c r="M62" i="3"/>
  <c r="R61" i="3"/>
  <c r="T61" i="3"/>
  <c r="U61" i="3"/>
  <c r="N61" i="3"/>
  <c r="V61" i="3"/>
  <c r="O61" i="3"/>
  <c r="S61" i="3"/>
  <c r="P61" i="3"/>
  <c r="Q61" i="3"/>
  <c r="R62" i="4" l="1"/>
  <c r="P62" i="4"/>
  <c r="M63" i="4"/>
  <c r="O62" i="4"/>
  <c r="V62" i="4"/>
  <c r="N62" i="4"/>
  <c r="Q62" i="4"/>
  <c r="U62" i="4"/>
  <c r="T62" i="4"/>
  <c r="S62" i="4"/>
  <c r="M63" i="3"/>
  <c r="Q62" i="3"/>
  <c r="S62" i="3"/>
  <c r="T62" i="3"/>
  <c r="U62" i="3"/>
  <c r="N62" i="3"/>
  <c r="V62" i="3"/>
  <c r="O62" i="3"/>
  <c r="P62" i="3"/>
  <c r="R62" i="3"/>
  <c r="P63" i="4" l="1"/>
  <c r="V63" i="4"/>
  <c r="N63" i="4"/>
  <c r="U63" i="4"/>
  <c r="T63" i="4"/>
  <c r="M64" i="4"/>
  <c r="R63" i="4"/>
  <c r="Q63" i="4"/>
  <c r="O63" i="4"/>
  <c r="S63" i="4"/>
  <c r="M64" i="3"/>
  <c r="P63" i="3"/>
  <c r="R63" i="3"/>
  <c r="S63" i="3"/>
  <c r="T63" i="3"/>
  <c r="U63" i="3"/>
  <c r="N63" i="3"/>
  <c r="V63" i="3"/>
  <c r="O63" i="3"/>
  <c r="Q63" i="3"/>
  <c r="V64" i="4" l="1"/>
  <c r="N64" i="4"/>
  <c r="T64" i="4"/>
  <c r="S64" i="4"/>
  <c r="R64" i="4"/>
  <c r="M65" i="4"/>
  <c r="U64" i="4"/>
  <c r="Q64" i="4"/>
  <c r="P64" i="4"/>
  <c r="O64" i="4"/>
  <c r="M65" i="3"/>
  <c r="O64" i="3"/>
  <c r="Q64" i="3"/>
  <c r="R64" i="3"/>
  <c r="S64" i="3"/>
  <c r="T64" i="3"/>
  <c r="P64" i="3"/>
  <c r="U64" i="3"/>
  <c r="V64" i="3"/>
  <c r="N64" i="3"/>
  <c r="T65" i="4" l="1"/>
  <c r="R65" i="4"/>
  <c r="Q65" i="4"/>
  <c r="P65" i="4"/>
  <c r="S65" i="4"/>
  <c r="N65" i="4"/>
  <c r="O65" i="4"/>
  <c r="M66" i="4"/>
  <c r="V65" i="4"/>
  <c r="U65" i="4"/>
  <c r="M66" i="3"/>
  <c r="N65" i="3"/>
  <c r="V65" i="3"/>
  <c r="P65" i="3"/>
  <c r="Q65" i="3"/>
  <c r="R65" i="3"/>
  <c r="S65" i="3"/>
  <c r="U65" i="3"/>
  <c r="O65" i="3"/>
  <c r="T65" i="3"/>
  <c r="R66" i="4" l="1"/>
  <c r="P66" i="4"/>
  <c r="M67" i="4"/>
  <c r="O66" i="4"/>
  <c r="V66" i="4"/>
  <c r="N66" i="4"/>
  <c r="T66" i="4"/>
  <c r="S66" i="4"/>
  <c r="Q66" i="4"/>
  <c r="U66" i="4"/>
  <c r="M67" i="3"/>
  <c r="U66" i="3"/>
  <c r="O66" i="3"/>
  <c r="P66" i="3"/>
  <c r="Q66" i="3"/>
  <c r="R66" i="3"/>
  <c r="T66" i="3"/>
  <c r="V66" i="3"/>
  <c r="N66" i="3"/>
  <c r="S66" i="3"/>
  <c r="P67" i="4" l="1"/>
  <c r="V67" i="4"/>
  <c r="N67" i="4"/>
  <c r="U67" i="4"/>
  <c r="T67" i="4"/>
  <c r="O67" i="4"/>
  <c r="M68" i="4"/>
  <c r="S67" i="4"/>
  <c r="R67" i="4"/>
  <c r="Q67" i="4"/>
  <c r="M68" i="3"/>
  <c r="T67" i="3"/>
  <c r="N67" i="3"/>
  <c r="V67" i="3"/>
  <c r="O67" i="3"/>
  <c r="P67" i="3"/>
  <c r="Q67" i="3"/>
  <c r="R67" i="3"/>
  <c r="S67" i="3"/>
  <c r="U67" i="3"/>
  <c r="V68" i="4" l="1"/>
  <c r="N68" i="4"/>
  <c r="T68" i="4"/>
  <c r="S68" i="4"/>
  <c r="R68" i="4"/>
  <c r="U68" i="4"/>
  <c r="P68" i="4"/>
  <c r="O68" i="4"/>
  <c r="Q68" i="4"/>
  <c r="M69" i="4"/>
  <c r="M69" i="3"/>
  <c r="S68" i="3"/>
  <c r="U68" i="3"/>
  <c r="N68" i="3"/>
  <c r="V68" i="3"/>
  <c r="O68" i="3"/>
  <c r="P68" i="3"/>
  <c r="T68" i="3"/>
  <c r="Q68" i="3"/>
  <c r="R68" i="3"/>
  <c r="T69" i="4" l="1"/>
  <c r="R69" i="4"/>
  <c r="Q69" i="4"/>
  <c r="P69" i="4"/>
  <c r="V69" i="4"/>
  <c r="U69" i="4"/>
  <c r="S69" i="4"/>
  <c r="M70" i="4"/>
  <c r="O69" i="4"/>
  <c r="N69" i="4"/>
  <c r="M70" i="3"/>
  <c r="R69" i="3"/>
  <c r="T69" i="3"/>
  <c r="U69" i="3"/>
  <c r="N69" i="3"/>
  <c r="V69" i="3"/>
  <c r="O69" i="3"/>
  <c r="P69" i="3"/>
  <c r="Q69" i="3"/>
  <c r="S69" i="3"/>
  <c r="R70" i="4" l="1"/>
  <c r="P70" i="4"/>
  <c r="M71" i="4"/>
  <c r="O70" i="4"/>
  <c r="V70" i="4"/>
  <c r="N70" i="4"/>
  <c r="Q70" i="4"/>
  <c r="U70" i="4"/>
  <c r="T70" i="4"/>
  <c r="S70" i="4"/>
  <c r="M71" i="3"/>
  <c r="Q70" i="3"/>
  <c r="S70" i="3"/>
  <c r="T70" i="3"/>
  <c r="U70" i="3"/>
  <c r="N70" i="3"/>
  <c r="V70" i="3"/>
  <c r="R70" i="3"/>
  <c r="O70" i="3"/>
  <c r="P70" i="3"/>
  <c r="P71" i="4" l="1"/>
  <c r="V71" i="4"/>
  <c r="N71" i="4"/>
  <c r="U71" i="4"/>
  <c r="T71" i="4"/>
  <c r="M72" i="4"/>
  <c r="R71" i="4"/>
  <c r="Q71" i="4"/>
  <c r="O71" i="4"/>
  <c r="S71" i="4"/>
  <c r="P71" i="3"/>
  <c r="R71" i="3"/>
  <c r="S71" i="3"/>
  <c r="T71" i="3"/>
  <c r="U71" i="3"/>
  <c r="Q71" i="3"/>
  <c r="V71" i="3"/>
  <c r="O71" i="3"/>
  <c r="N71" i="3"/>
  <c r="V72" i="4" l="1"/>
  <c r="N72" i="4"/>
  <c r="T72" i="4"/>
  <c r="S72" i="4"/>
  <c r="R72" i="4"/>
  <c r="M73" i="4"/>
  <c r="U72" i="4"/>
  <c r="Q72" i="4"/>
  <c r="P72" i="4"/>
  <c r="O72" i="4"/>
  <c r="T73" i="4" l="1"/>
  <c r="R73" i="4"/>
  <c r="Q73" i="4"/>
  <c r="P73" i="4"/>
  <c r="S73" i="4"/>
  <c r="N73" i="4"/>
  <c r="M74" i="4"/>
  <c r="V73" i="4"/>
  <c r="U73" i="4"/>
  <c r="O73" i="4"/>
  <c r="R74" i="4" l="1"/>
  <c r="P74" i="4"/>
  <c r="M75" i="4"/>
  <c r="O74" i="4"/>
  <c r="V74" i="4"/>
  <c r="N74" i="4"/>
  <c r="T74" i="4"/>
  <c r="S74" i="4"/>
  <c r="Q74" i="4"/>
  <c r="U74" i="4"/>
  <c r="D22" i="3"/>
  <c r="D23" i="3" s="1"/>
  <c r="D24" i="3" s="1"/>
  <c r="P75" i="4" l="1"/>
  <c r="V75" i="4"/>
  <c r="N75" i="4"/>
  <c r="R75" i="4"/>
  <c r="D21" i="4" s="1"/>
  <c r="D22" i="4" s="1"/>
  <c r="D23" i="4" s="1"/>
  <c r="O75" i="4"/>
  <c r="M76" i="4"/>
  <c r="Q75" i="4"/>
  <c r="U75" i="4"/>
  <c r="T75" i="4"/>
  <c r="S75" i="4"/>
  <c r="V76" i="4" l="1"/>
  <c r="N76" i="4"/>
  <c r="T76" i="4"/>
  <c r="R76" i="4"/>
  <c r="P76" i="4"/>
  <c r="O76" i="4"/>
  <c r="U76" i="4"/>
  <c r="S76" i="4"/>
  <c r="Q76" i="4"/>
  <c r="M77" i="4"/>
  <c r="T77" i="4" l="1"/>
  <c r="R77" i="4"/>
  <c r="S77" i="4"/>
  <c r="P77" i="4"/>
  <c r="O77" i="4"/>
  <c r="N77" i="4"/>
  <c r="Q77" i="4"/>
  <c r="M78" i="4"/>
  <c r="V77" i="4"/>
  <c r="U77" i="4"/>
  <c r="S78" i="4" l="1"/>
  <c r="R78" i="4"/>
  <c r="P78" i="4"/>
  <c r="U78" i="4"/>
  <c r="Q78" i="4"/>
  <c r="O78" i="4"/>
  <c r="N78" i="4"/>
  <c r="M79" i="4"/>
  <c r="V78" i="4"/>
  <c r="T78" i="4"/>
  <c r="Q79" i="4" l="1"/>
  <c r="P79" i="4"/>
  <c r="V79" i="4"/>
  <c r="N79" i="4"/>
  <c r="M80" i="4"/>
  <c r="T79" i="4"/>
  <c r="S79" i="4"/>
  <c r="R79" i="4"/>
  <c r="U79" i="4"/>
  <c r="O79" i="4"/>
  <c r="M81" i="4" l="1"/>
  <c r="O80" i="4"/>
  <c r="V80" i="4"/>
  <c r="N80" i="4"/>
  <c r="T80" i="4"/>
  <c r="U80" i="4"/>
  <c r="S80" i="4"/>
  <c r="Q80" i="4"/>
  <c r="R80" i="4"/>
  <c r="P80" i="4"/>
  <c r="U81" i="4" l="1"/>
  <c r="T81" i="4"/>
  <c r="R81" i="4"/>
  <c r="P81" i="4"/>
  <c r="N81" i="4"/>
  <c r="M82" i="4"/>
  <c r="S81" i="4"/>
  <c r="Q81" i="4"/>
  <c r="O81" i="4"/>
  <c r="V81" i="4"/>
  <c r="S82" i="4" l="1"/>
  <c r="R82" i="4"/>
  <c r="P82" i="4"/>
  <c r="T82" i="4"/>
  <c r="O82" i="4"/>
  <c r="N82" i="4"/>
  <c r="Q82" i="4"/>
  <c r="M83" i="4"/>
  <c r="V82" i="4"/>
  <c r="U82" i="4"/>
  <c r="Q83" i="4" l="1"/>
  <c r="P83" i="4"/>
  <c r="V83" i="4"/>
  <c r="N83" i="4"/>
  <c r="U83" i="4"/>
  <c r="S83" i="4"/>
  <c r="R83" i="4"/>
  <c r="O83" i="4"/>
  <c r="M84" i="4"/>
  <c r="T83" i="4"/>
  <c r="M85" i="4" l="1"/>
  <c r="O84" i="4"/>
  <c r="V84" i="4"/>
  <c r="N84" i="4"/>
  <c r="T84" i="4"/>
  <c r="U84" i="4"/>
  <c r="S84" i="4"/>
  <c r="R84" i="4"/>
  <c r="P84" i="4"/>
  <c r="Q84" i="4"/>
  <c r="U85" i="4" l="1"/>
  <c r="T85" i="4"/>
  <c r="R85" i="4"/>
  <c r="O85" i="4"/>
  <c r="M86" i="4"/>
  <c r="V85" i="4"/>
  <c r="N85" i="4"/>
  <c r="S85" i="4"/>
  <c r="Q85" i="4"/>
  <c r="P85" i="4"/>
  <c r="S86" i="4" l="1"/>
  <c r="R86" i="4"/>
  <c r="P86" i="4"/>
  <c r="Q86" i="4"/>
  <c r="N86" i="4"/>
  <c r="M87" i="4"/>
  <c r="U86" i="4"/>
  <c r="T86" i="4"/>
  <c r="O86" i="4"/>
  <c r="V86" i="4"/>
  <c r="Q87" i="4" l="1"/>
  <c r="P87" i="4"/>
  <c r="V87" i="4"/>
  <c r="N87" i="4"/>
  <c r="T87" i="4"/>
  <c r="R87" i="4"/>
  <c r="O87" i="4"/>
  <c r="S87" i="4"/>
  <c r="M88" i="4"/>
  <c r="U87" i="4"/>
  <c r="M89" i="4" l="1"/>
  <c r="O88" i="4"/>
  <c r="V88" i="4"/>
  <c r="N88" i="4"/>
  <c r="T88" i="4"/>
  <c r="S88" i="4"/>
  <c r="R88" i="4"/>
  <c r="Q88" i="4"/>
  <c r="U88" i="4"/>
  <c r="P88" i="4"/>
  <c r="U89" i="4" l="1"/>
  <c r="T89" i="4"/>
  <c r="R89" i="4"/>
  <c r="N89" i="4"/>
  <c r="M90" i="4"/>
  <c r="V89" i="4"/>
  <c r="S89" i="4"/>
  <c r="P89" i="4"/>
  <c r="O89" i="4"/>
  <c r="Q89" i="4"/>
  <c r="S90" i="4" l="1"/>
  <c r="R90" i="4"/>
  <c r="P90" i="4"/>
  <c r="O90" i="4"/>
  <c r="M91" i="4"/>
  <c r="V90" i="4"/>
  <c r="N90" i="4"/>
  <c r="T90" i="4"/>
  <c r="U90" i="4"/>
  <c r="Q90" i="4"/>
  <c r="Q91" i="4" l="1"/>
  <c r="P91" i="4"/>
  <c r="V91" i="4"/>
  <c r="N91" i="4"/>
  <c r="S91" i="4"/>
  <c r="O91" i="4"/>
  <c r="U91" i="4"/>
  <c r="T91" i="4"/>
  <c r="R91" i="4"/>
  <c r="M92" i="4"/>
  <c r="M93" i="4" l="1"/>
  <c r="O92" i="4"/>
  <c r="V92" i="4"/>
  <c r="N92" i="4"/>
  <c r="T92" i="4"/>
  <c r="U92" i="4"/>
  <c r="R92" i="4"/>
  <c r="Q92" i="4"/>
  <c r="P92" i="4"/>
  <c r="S92" i="4"/>
  <c r="U93" i="4" l="1"/>
  <c r="T93" i="4"/>
  <c r="R93" i="4"/>
  <c r="V93" i="4"/>
  <c r="S93" i="4"/>
  <c r="Q93" i="4"/>
  <c r="M94" i="4"/>
  <c r="P93" i="4"/>
  <c r="O93" i="4"/>
  <c r="N93" i="4"/>
  <c r="S94" i="4" l="1"/>
  <c r="R94" i="4"/>
  <c r="P94" i="4"/>
  <c r="N94" i="4"/>
  <c r="M95" i="4"/>
  <c r="V94" i="4"/>
  <c r="U94" i="4"/>
  <c r="Q94" i="4"/>
  <c r="O94" i="4"/>
  <c r="T94" i="4"/>
  <c r="Q95" i="4" l="1"/>
  <c r="P95" i="4"/>
  <c r="V95" i="4"/>
  <c r="N95" i="4"/>
  <c r="R95" i="4"/>
  <c r="M96" i="4"/>
  <c r="O95" i="4"/>
  <c r="U95" i="4"/>
  <c r="T95" i="4"/>
  <c r="S95" i="4"/>
  <c r="M97" i="4" l="1"/>
  <c r="O96" i="4"/>
  <c r="V96" i="4"/>
  <c r="N96" i="4"/>
  <c r="T96" i="4"/>
  <c r="S96" i="4"/>
  <c r="Q96" i="4"/>
  <c r="P96" i="4"/>
  <c r="U96" i="4"/>
  <c r="R96" i="4"/>
  <c r="M98" i="4" l="1"/>
  <c r="O97" i="4"/>
  <c r="U97" i="4"/>
  <c r="T97" i="4"/>
  <c r="R97" i="4"/>
  <c r="V97" i="4"/>
  <c r="S97" i="4"/>
  <c r="Q97" i="4"/>
  <c r="N97" i="4"/>
  <c r="P97" i="4"/>
  <c r="U98" i="4" l="1"/>
  <c r="S98" i="4"/>
  <c r="R98" i="4"/>
  <c r="P98" i="4"/>
  <c r="O98" i="4"/>
  <c r="M99" i="4"/>
  <c r="N98" i="4"/>
  <c r="V98" i="4"/>
  <c r="T98" i="4"/>
  <c r="Q98" i="4"/>
  <c r="S99" i="4" l="1"/>
  <c r="Q99" i="4"/>
  <c r="P99" i="4"/>
  <c r="V99" i="4"/>
  <c r="N99" i="4"/>
  <c r="U99" i="4"/>
  <c r="R99" i="4"/>
  <c r="O99" i="4"/>
  <c r="M100" i="4"/>
  <c r="T99" i="4"/>
  <c r="Q100" i="4" l="1"/>
  <c r="M101" i="4"/>
  <c r="O100" i="4"/>
  <c r="V100" i="4"/>
  <c r="N100" i="4"/>
  <c r="T100" i="4"/>
  <c r="U100" i="4"/>
  <c r="S100" i="4"/>
  <c r="P100" i="4"/>
  <c r="R100" i="4"/>
  <c r="M102" i="4" l="1"/>
  <c r="O101" i="4"/>
  <c r="U101" i="4"/>
  <c r="T101" i="4"/>
  <c r="R101" i="4"/>
  <c r="Q101" i="4"/>
  <c r="N101" i="4"/>
  <c r="P101" i="4"/>
  <c r="V101" i="4"/>
  <c r="S101" i="4"/>
  <c r="U102" i="4" l="1"/>
  <c r="S102" i="4"/>
  <c r="R102" i="4"/>
  <c r="P102" i="4"/>
  <c r="M103" i="4"/>
  <c r="T102" i="4"/>
  <c r="Q102" i="4"/>
  <c r="O102" i="4"/>
  <c r="V102" i="4"/>
  <c r="N102" i="4"/>
  <c r="S103" i="4" l="1"/>
  <c r="Q103" i="4"/>
  <c r="P103" i="4"/>
  <c r="V103" i="4"/>
  <c r="N103" i="4"/>
  <c r="M104" i="4"/>
  <c r="U103" i="4"/>
  <c r="R103" i="4"/>
  <c r="O103" i="4"/>
  <c r="T103" i="4"/>
  <c r="Q104" i="4" l="1"/>
  <c r="M105" i="4"/>
  <c r="O104" i="4"/>
  <c r="V104" i="4"/>
  <c r="N104" i="4"/>
  <c r="T104" i="4"/>
  <c r="S104" i="4"/>
  <c r="P104" i="4"/>
  <c r="R104" i="4"/>
  <c r="U104" i="4"/>
  <c r="M106" i="4" l="1"/>
  <c r="O105" i="4"/>
  <c r="U105" i="4"/>
  <c r="T105" i="4"/>
  <c r="R105" i="4"/>
  <c r="V105" i="4"/>
  <c r="S105" i="4"/>
  <c r="Q105" i="4"/>
  <c r="P105" i="4"/>
  <c r="N105" i="4"/>
  <c r="D20" i="5" l="1"/>
  <c r="D21" i="5" s="1"/>
  <c r="V106" i="4"/>
  <c r="U106" i="4"/>
  <c r="S106" i="4"/>
  <c r="R106" i="4"/>
  <c r="P106" i="4"/>
  <c r="O106" i="4"/>
  <c r="T106" i="4"/>
  <c r="Q106" i="4"/>
  <c r="N106" i="4"/>
  <c r="M107" i="4"/>
  <c r="T107" i="4" l="1"/>
  <c r="S107" i="4"/>
  <c r="Q107" i="4"/>
  <c r="P107" i="4"/>
  <c r="V107" i="4"/>
  <c r="N107" i="4"/>
  <c r="U107" i="4"/>
  <c r="R107" i="4"/>
  <c r="O107" i="4"/>
  <c r="M108" i="4"/>
  <c r="R108" i="4" l="1"/>
  <c r="Q108" i="4"/>
  <c r="M109" i="4"/>
  <c r="O108" i="4"/>
  <c r="V108" i="4"/>
  <c r="N108" i="4"/>
  <c r="T108" i="4"/>
  <c r="P108" i="4"/>
  <c r="U108" i="4"/>
  <c r="S108" i="4"/>
  <c r="P109" i="4" l="1"/>
  <c r="M110" i="4"/>
  <c r="O109" i="4"/>
  <c r="U109" i="4"/>
  <c r="T109" i="4"/>
  <c r="R109" i="4"/>
  <c r="V109" i="4"/>
  <c r="S109" i="4"/>
  <c r="Q109" i="4"/>
  <c r="N109" i="4"/>
  <c r="V110" i="4" l="1"/>
  <c r="N110" i="4"/>
  <c r="U110" i="4"/>
  <c r="S110" i="4"/>
  <c r="R110" i="4"/>
  <c r="P110" i="4"/>
  <c r="Q110" i="4"/>
  <c r="M111" i="4"/>
  <c r="T110" i="4"/>
  <c r="O110" i="4"/>
  <c r="T111" i="4" l="1"/>
  <c r="S111" i="4"/>
  <c r="Q111" i="4"/>
  <c r="P111" i="4"/>
  <c r="V111" i="4"/>
  <c r="N111" i="4"/>
  <c r="M112" i="4"/>
  <c r="U111" i="4"/>
  <c r="R111" i="4"/>
  <c r="O111" i="4"/>
  <c r="R112" i="4" l="1"/>
  <c r="Q112" i="4"/>
  <c r="M113" i="4"/>
  <c r="O112" i="4"/>
  <c r="V112" i="4"/>
  <c r="N112" i="4"/>
  <c r="T112" i="4"/>
  <c r="S112" i="4"/>
  <c r="P112" i="4"/>
  <c r="U112" i="4"/>
  <c r="P113" i="4" l="1"/>
  <c r="M114" i="4"/>
  <c r="O113" i="4"/>
  <c r="U113" i="4"/>
  <c r="T113" i="4"/>
  <c r="R113" i="4"/>
  <c r="V113" i="4"/>
  <c r="S113" i="4"/>
  <c r="Q113" i="4"/>
  <c r="N113" i="4"/>
  <c r="V114" i="4" l="1"/>
  <c r="N114" i="4"/>
  <c r="U114" i="4"/>
  <c r="S114" i="4"/>
  <c r="R114" i="4"/>
  <c r="P114" i="4"/>
  <c r="T114" i="4"/>
  <c r="O114" i="4"/>
  <c r="M115" i="4"/>
  <c r="Q114" i="4"/>
  <c r="T115" i="4" l="1"/>
  <c r="S115" i="4"/>
  <c r="Q115" i="4"/>
  <c r="P115" i="4"/>
  <c r="V115" i="4"/>
  <c r="N115" i="4"/>
  <c r="M116" i="4"/>
  <c r="U115" i="4"/>
  <c r="O115" i="4"/>
  <c r="R115" i="4"/>
  <c r="R116" i="4" l="1"/>
  <c r="Q116" i="4"/>
  <c r="M117" i="4"/>
  <c r="O116" i="4"/>
  <c r="V116" i="4"/>
  <c r="N116" i="4"/>
  <c r="T116" i="4"/>
  <c r="U116" i="4"/>
  <c r="P116" i="4"/>
  <c r="S116" i="4"/>
  <c r="P117" i="4" l="1"/>
  <c r="M118" i="4"/>
  <c r="O117" i="4"/>
  <c r="U117" i="4"/>
  <c r="T117" i="4"/>
  <c r="R117" i="4"/>
  <c r="V117" i="4"/>
  <c r="S117" i="4"/>
  <c r="Q117" i="4"/>
  <c r="N117" i="4"/>
  <c r="V118" i="4" l="1"/>
  <c r="N118" i="4"/>
  <c r="U118" i="4"/>
  <c r="S118" i="4"/>
  <c r="R118" i="4"/>
  <c r="P118" i="4"/>
  <c r="M119" i="4"/>
  <c r="Q118" i="4"/>
  <c r="O118" i="4"/>
  <c r="T118" i="4"/>
  <c r="T119" i="4" l="1"/>
  <c r="S119" i="4"/>
  <c r="Q119" i="4"/>
  <c r="P119" i="4"/>
  <c r="V119" i="4"/>
  <c r="N119" i="4"/>
  <c r="M120" i="4"/>
  <c r="R119" i="4"/>
  <c r="O119" i="4"/>
  <c r="U119" i="4"/>
  <c r="R120" i="4" l="1"/>
  <c r="Q120" i="4"/>
  <c r="M121" i="4"/>
  <c r="O120" i="4"/>
  <c r="V120" i="4"/>
  <c r="N120" i="4"/>
  <c r="T120" i="4"/>
  <c r="S120" i="4"/>
  <c r="P120" i="4"/>
  <c r="U120" i="4"/>
  <c r="P121" i="4" l="1"/>
  <c r="M122" i="4"/>
  <c r="O121" i="4"/>
  <c r="U121" i="4"/>
  <c r="T121" i="4"/>
  <c r="R121" i="4"/>
  <c r="N121" i="4"/>
  <c r="V121" i="4"/>
  <c r="S121" i="4"/>
  <c r="Q121" i="4"/>
  <c r="V122" i="4" l="1"/>
  <c r="N122" i="4"/>
  <c r="U122" i="4"/>
  <c r="S122" i="4"/>
  <c r="R122" i="4"/>
  <c r="P122" i="4"/>
  <c r="T122" i="4"/>
  <c r="Q122" i="4"/>
  <c r="O122" i="4"/>
  <c r="M123" i="4"/>
  <c r="T123" i="4" l="1"/>
  <c r="S123" i="4"/>
  <c r="Q123" i="4"/>
  <c r="P123" i="4"/>
  <c r="V123" i="4"/>
  <c r="N123" i="4"/>
  <c r="O123" i="4"/>
  <c r="U123" i="4"/>
  <c r="R123" i="4"/>
  <c r="M124" i="4"/>
  <c r="R124" i="4" l="1"/>
  <c r="Q124" i="4"/>
  <c r="M125" i="4"/>
  <c r="O124" i="4"/>
  <c r="V124" i="4"/>
  <c r="N124" i="4"/>
  <c r="T124" i="4"/>
  <c r="U124" i="4"/>
  <c r="S124" i="4"/>
  <c r="P124" i="4"/>
  <c r="P125" i="4" l="1"/>
  <c r="M126" i="4"/>
  <c r="O125" i="4"/>
  <c r="U125" i="4"/>
  <c r="T125" i="4"/>
  <c r="R125" i="4"/>
  <c r="Q125" i="4"/>
  <c r="N125" i="4"/>
  <c r="V125" i="4"/>
  <c r="S125" i="4"/>
  <c r="V126" i="4" l="1"/>
  <c r="N126" i="4"/>
  <c r="U126" i="4"/>
  <c r="S126" i="4"/>
  <c r="R126" i="4"/>
  <c r="P126" i="4"/>
  <c r="M127" i="4"/>
  <c r="T126" i="4"/>
  <c r="Q126" i="4"/>
  <c r="O126" i="4"/>
  <c r="T127" i="4" l="1"/>
  <c r="S127" i="4"/>
  <c r="Q127" i="4"/>
  <c r="P127" i="4"/>
  <c r="V127" i="4"/>
  <c r="N127" i="4"/>
  <c r="R127" i="4"/>
  <c r="M128" i="4"/>
  <c r="U127" i="4"/>
  <c r="O127" i="4"/>
  <c r="R128" i="4" l="1"/>
  <c r="Q128" i="4"/>
  <c r="M129" i="4"/>
  <c r="O128" i="4"/>
  <c r="V128" i="4"/>
  <c r="N128" i="4"/>
  <c r="T128" i="4"/>
  <c r="U128" i="4"/>
  <c r="S128" i="4"/>
  <c r="P128" i="4"/>
  <c r="P129" i="4" l="1"/>
  <c r="M130" i="4"/>
  <c r="O129" i="4"/>
  <c r="U129" i="4"/>
  <c r="T129" i="4"/>
  <c r="R129" i="4"/>
  <c r="S129" i="4"/>
  <c r="N129" i="4"/>
  <c r="Q129" i="4"/>
  <c r="V129" i="4"/>
  <c r="V130" i="4" l="1"/>
  <c r="N130" i="4"/>
  <c r="U130" i="4"/>
  <c r="S130" i="4"/>
  <c r="R130" i="4"/>
  <c r="P130" i="4"/>
  <c r="M131" i="4"/>
  <c r="T130" i="4"/>
  <c r="Q130" i="4"/>
  <c r="O130" i="4"/>
  <c r="T131" i="4" l="1"/>
  <c r="S131" i="4"/>
  <c r="Q131" i="4"/>
  <c r="P131" i="4"/>
  <c r="V131" i="4"/>
  <c r="N131" i="4"/>
  <c r="U131" i="4"/>
  <c r="O131" i="4"/>
  <c r="M132" i="4"/>
  <c r="R131" i="4"/>
  <c r="R132" i="4" l="1"/>
  <c r="Q132" i="4"/>
  <c r="M133" i="4"/>
  <c r="O132" i="4"/>
  <c r="V132" i="4"/>
  <c r="N132" i="4"/>
  <c r="T132" i="4"/>
  <c r="U132" i="4"/>
  <c r="P132" i="4"/>
  <c r="S132" i="4"/>
  <c r="P133" i="4" l="1"/>
  <c r="M134" i="4"/>
  <c r="O133" i="4"/>
  <c r="U133" i="4"/>
  <c r="T133" i="4"/>
  <c r="R133" i="4"/>
  <c r="V133" i="4"/>
  <c r="Q133" i="4"/>
  <c r="N133" i="4"/>
  <c r="S133" i="4"/>
  <c r="V134" i="4" l="1"/>
  <c r="N134" i="4"/>
  <c r="U134" i="4"/>
  <c r="S134" i="4"/>
  <c r="R134" i="4"/>
  <c r="P134" i="4"/>
  <c r="M135" i="4"/>
  <c r="T134" i="4"/>
  <c r="Q134" i="4"/>
  <c r="O134" i="4"/>
  <c r="T135" i="4" l="1"/>
  <c r="S135" i="4"/>
  <c r="Q135" i="4"/>
  <c r="P135" i="4"/>
  <c r="V135" i="4"/>
  <c r="N135" i="4"/>
  <c r="M136" i="4"/>
  <c r="R135" i="4"/>
  <c r="O135" i="4"/>
  <c r="U135" i="4"/>
  <c r="R136" i="4" l="1"/>
  <c r="Q136" i="4"/>
  <c r="M137" i="4"/>
  <c r="O136" i="4"/>
  <c r="V136" i="4"/>
  <c r="N136" i="4"/>
  <c r="T136" i="4"/>
  <c r="S136" i="4"/>
  <c r="P136" i="4"/>
  <c r="U136" i="4"/>
  <c r="P137" i="4" l="1"/>
  <c r="M138" i="4"/>
  <c r="O137" i="4"/>
  <c r="U137" i="4"/>
  <c r="T137" i="4"/>
  <c r="R137" i="4"/>
  <c r="S137" i="4"/>
  <c r="Q137" i="4"/>
  <c r="N137" i="4"/>
  <c r="V137" i="4"/>
  <c r="V138" i="4" l="1"/>
  <c r="N138" i="4"/>
  <c r="U138" i="4"/>
  <c r="S138" i="4"/>
  <c r="R138" i="4"/>
  <c r="P138" i="4"/>
  <c r="O138" i="4"/>
  <c r="M139" i="4"/>
  <c r="T138" i="4"/>
  <c r="Q138" i="4"/>
  <c r="T139" i="4" l="1"/>
  <c r="S139" i="4"/>
  <c r="Q139" i="4"/>
  <c r="P139" i="4"/>
  <c r="V139" i="4"/>
  <c r="N139" i="4"/>
  <c r="U139" i="4"/>
  <c r="R139" i="4"/>
  <c r="O139" i="4"/>
  <c r="M140" i="4"/>
  <c r="R140" i="4" l="1"/>
  <c r="Q140" i="4"/>
  <c r="M141" i="4"/>
  <c r="O140" i="4"/>
  <c r="V140" i="4"/>
  <c r="N140" i="4"/>
  <c r="T140" i="4"/>
  <c r="P140" i="4"/>
  <c r="U140" i="4"/>
  <c r="S140" i="4"/>
  <c r="P141" i="4" l="1"/>
  <c r="M142" i="4"/>
  <c r="O141" i="4"/>
  <c r="U141" i="4"/>
  <c r="T141" i="4"/>
  <c r="R141" i="4"/>
  <c r="V141" i="4"/>
  <c r="S141" i="4"/>
  <c r="Q141" i="4"/>
  <c r="N141" i="4"/>
  <c r="V142" i="4" l="1"/>
  <c r="N142" i="4"/>
  <c r="U142" i="4"/>
  <c r="S142" i="4"/>
  <c r="R142" i="4"/>
  <c r="P142" i="4"/>
  <c r="Q142" i="4"/>
  <c r="O142" i="4"/>
  <c r="T142" i="4"/>
</calcChain>
</file>

<file path=xl/sharedStrings.xml><?xml version="1.0" encoding="utf-8"?>
<sst xmlns="http://schemas.openxmlformats.org/spreadsheetml/2006/main" count="444" uniqueCount="149">
  <si>
    <t>Símbolo</t>
  </si>
  <si>
    <t>Valor</t>
  </si>
  <si>
    <t>Und</t>
  </si>
  <si>
    <t>Vazão</t>
  </si>
  <si>
    <t>Q</t>
  </si>
  <si>
    <t>m³/s</t>
  </si>
  <si>
    <t>Declividade do fundo</t>
  </si>
  <si>
    <t>m/m</t>
  </si>
  <si>
    <t>Coeficiente de Manning</t>
  </si>
  <si>
    <t>n</t>
  </si>
  <si>
    <r>
      <t>s/m</t>
    </r>
    <r>
      <rPr>
        <vertAlign val="superscript"/>
        <sz val="11"/>
        <color theme="1"/>
        <rFont val="Calibri"/>
        <family val="2"/>
        <scheme val="minor"/>
      </rPr>
      <t>1/3</t>
    </r>
  </si>
  <si>
    <t>Material</t>
  </si>
  <si>
    <t>Condições</t>
  </si>
  <si>
    <t>Muito boa</t>
  </si>
  <si>
    <t>Boa</t>
  </si>
  <si>
    <t>Regular</t>
  </si>
  <si>
    <t>Má</t>
  </si>
  <si>
    <t>Alvenaria de pedra argamassada</t>
  </si>
  <si>
    <t>0,017</t>
  </si>
  <si>
    <t>0,020</t>
  </si>
  <si>
    <t>0,025</t>
  </si>
  <si>
    <t>0,030</t>
  </si>
  <si>
    <t>Alvenaria de pedra aparelhada</t>
  </si>
  <si>
    <t>0,013</t>
  </si>
  <si>
    <t>0,014</t>
  </si>
  <si>
    <t>0,015</t>
  </si>
  <si>
    <t>Alvenaria de pedra seca</t>
  </si>
  <si>
    <t>0,033</t>
  </si>
  <si>
    <t>0,035</t>
  </si>
  <si>
    <t>Alvenaria de tijolos</t>
  </si>
  <si>
    <t>0,012</t>
  </si>
  <si>
    <t>Calhas metálicas lisas (semicirculares)</t>
  </si>
  <si>
    <t>0,011</t>
  </si>
  <si>
    <t>Canais abertos em rocha (irregular)</t>
  </si>
  <si>
    <t>0,040</t>
  </si>
  <si>
    <t>0,045</t>
  </si>
  <si>
    <t>-</t>
  </si>
  <si>
    <t>Canais c/ fundo em terra e talude c/ pedras</t>
  </si>
  <si>
    <t>0,028</t>
  </si>
  <si>
    <t>Canais c/ leito pedregoso e talude vegetado</t>
  </si>
  <si>
    <t>Canais com revestimento de concreto</t>
  </si>
  <si>
    <t>0,016</t>
  </si>
  <si>
    <t>0,018</t>
  </si>
  <si>
    <t>Canais de terra (retilíneos e uniformes)</t>
  </si>
  <si>
    <t>0,023</t>
  </si>
  <si>
    <t>Canais dragados</t>
  </si>
  <si>
    <t>Condutos de barro (drenagem)</t>
  </si>
  <si>
    <t>Condutos de barro vitrificado (esgoto)</t>
  </si>
  <si>
    <t>Condutos de prancha de madeira aplainada</t>
  </si>
  <si>
    <t>0,010</t>
  </si>
  <si>
    <t>Gabião</t>
  </si>
  <si>
    <t>0,022</t>
  </si>
  <si>
    <t>Superfícies de argamassa de cimento</t>
  </si>
  <si>
    <t>Superfícies de cimento alisado</t>
  </si>
  <si>
    <t>Tubo de ferro fundido revestido c/ alcatrão</t>
  </si>
  <si>
    <t>Tubo de ferro fundido sem revestimento</t>
  </si>
  <si>
    <t>Tubos de bronze ou de vidro</t>
  </si>
  <si>
    <t>0,009</t>
  </si>
  <si>
    <t>Tubos de concreto</t>
  </si>
  <si>
    <t>Tubos de ferro galvanizado</t>
  </si>
  <si>
    <t>Córregos e rios Limpos, retilíneos e uniformes</t>
  </si>
  <si>
    <t>Igual anterior porém c/ pedras e vegetação</t>
  </si>
  <si>
    <t>Com meandros, bancos e poços, limpos</t>
  </si>
  <si>
    <t>0,050</t>
  </si>
  <si>
    <t>Margens espraiadas, pouca vegetação</t>
  </si>
  <si>
    <t>0,060</t>
  </si>
  <si>
    <t>0,070</t>
  </si>
  <si>
    <t>0,080</t>
  </si>
  <si>
    <t>Margens espraiadas, muita vegetação</t>
  </si>
  <si>
    <t>0,075</t>
  </si>
  <si>
    <t>0,100</t>
  </si>
  <si>
    <t>0,125</t>
  </si>
  <si>
    <t>0,150</t>
  </si>
  <si>
    <t>b</t>
  </si>
  <si>
    <t>m</t>
  </si>
  <si>
    <t>Parâmetro</t>
  </si>
  <si>
    <r>
      <t>Declividade de talude 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V)</t>
    </r>
  </si>
  <si>
    <t>SOLUÇÃO ITERATIVA</t>
  </si>
  <si>
    <t>Iteração</t>
  </si>
  <si>
    <t>m = b/y</t>
  </si>
  <si>
    <t>Coeficiente para cálculo de m</t>
  </si>
  <si>
    <t>Diff. (%)</t>
  </si>
  <si>
    <t>SOLUÇÃO POR TABELA</t>
  </si>
  <si>
    <t>y</t>
  </si>
  <si>
    <t>Coeficiente dinâmico</t>
  </si>
  <si>
    <t>M</t>
  </si>
  <si>
    <t>Fonte: Porto, Rodrigo de Melo. Hidráulica Básica. EESC-USP, 2004.</t>
  </si>
  <si>
    <t>Razão de aspecto</t>
  </si>
  <si>
    <t>Altura d'água (tirante)</t>
  </si>
  <si>
    <t>Z</t>
  </si>
  <si>
    <t>y/b</t>
  </si>
  <si>
    <t>Coluna selecionada</t>
  </si>
  <si>
    <t>Linha selecionada</t>
  </si>
  <si>
    <t>Prof. Elson Nascimento (Depto. de Eng. Civil)</t>
  </si>
  <si>
    <r>
      <rPr>
        <b/>
        <sz val="20"/>
        <color theme="1"/>
        <rFont val="Calibri"/>
        <family val="2"/>
        <scheme val="minor"/>
      </rPr>
      <t>HidroUFF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(www.hidrouff.sites.uff.br)</t>
    </r>
  </si>
  <si>
    <t>Largura de fundo</t>
  </si>
  <si>
    <t>Altura d'água (tirante) calculada</t>
  </si>
  <si>
    <t>Razão de aspecto calculada</t>
  </si>
  <si>
    <t>Razão entre altura e base calculada</t>
  </si>
  <si>
    <t>Diâmetro</t>
  </si>
  <si>
    <t>Cálculo da altura d'água (tirante) em seção circular.</t>
  </si>
  <si>
    <t>D</t>
  </si>
  <si>
    <t>q</t>
  </si>
  <si>
    <t>Ângulo central</t>
  </si>
  <si>
    <t>°</t>
  </si>
  <si>
    <t>y/D</t>
  </si>
  <si>
    <r>
      <t xml:space="preserve">q </t>
    </r>
    <r>
      <rPr>
        <sz val="11"/>
        <color theme="1"/>
        <rFont val="Symbol"/>
        <family val="1"/>
        <charset val="2"/>
      </rPr>
      <t>(°)</t>
    </r>
  </si>
  <si>
    <r>
      <t>Diff.</t>
    </r>
    <r>
      <rPr>
        <sz val="11"/>
        <color theme="1"/>
        <rFont val="Calibri"/>
        <family val="2"/>
        <scheme val="minor"/>
      </rPr>
      <t xml:space="preserve"> (%)</t>
    </r>
  </si>
  <si>
    <t>Razão entre altura e diâmetro</t>
  </si>
  <si>
    <t>Largura de fundo calculada</t>
  </si>
  <si>
    <r>
      <t>I</t>
    </r>
    <r>
      <rPr>
        <vertAlign val="subscript"/>
        <sz val="11"/>
        <color theme="1"/>
        <rFont val="Times New Roman"/>
        <family val="1"/>
      </rPr>
      <t>0</t>
    </r>
  </si>
  <si>
    <r>
      <t>K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</si>
  <si>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i/>
        <vertAlign val="subscript"/>
        <sz val="11"/>
        <color theme="1"/>
        <rFont val="Times New Roman"/>
        <family val="1"/>
      </rPr>
      <t>Z</t>
    </r>
  </si>
  <si>
    <r>
      <t>i</t>
    </r>
    <r>
      <rPr>
        <i/>
        <vertAlign val="subscript"/>
        <sz val="11"/>
        <color theme="1"/>
        <rFont val="Times New Roman"/>
        <family val="1"/>
      </rPr>
      <t>y/b</t>
    </r>
  </si>
  <si>
    <r>
      <rPr>
        <b/>
        <i/>
        <sz val="11"/>
        <color theme="1"/>
        <rFont val="Symbol"/>
        <family val="1"/>
        <charset val="2"/>
      </rPr>
      <t>q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(rad)</t>
    </r>
  </si>
  <si>
    <r>
      <rPr>
        <b/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(°)</t>
    </r>
  </si>
  <si>
    <r>
      <rPr>
        <b/>
        <i/>
        <sz val="11"/>
        <color theme="1"/>
        <rFont val="Times New Roman"/>
        <family val="1"/>
      </rPr>
      <t>K</t>
    </r>
    <r>
      <rPr>
        <b/>
        <vertAlign val="subscript"/>
        <sz val="11"/>
        <color theme="1"/>
        <rFont val="Times New Roman"/>
        <family val="1"/>
      </rPr>
      <t>1</t>
    </r>
  </si>
  <si>
    <r>
      <rPr>
        <b/>
        <sz val="14"/>
        <color theme="1"/>
        <rFont val="Calibri"/>
        <family val="2"/>
        <scheme val="minor"/>
      </rPr>
      <t xml:space="preserve">Coeficiente de Manning </t>
    </r>
    <r>
      <rPr>
        <b/>
        <i/>
        <sz val="14"/>
        <color theme="1"/>
        <rFont val="Times New Roman"/>
        <family val="1"/>
      </rPr>
      <t>n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(s/m</t>
    </r>
    <r>
      <rPr>
        <vertAlign val="superscript"/>
        <sz val="14"/>
        <color theme="1"/>
        <rFont val="Calibri"/>
        <family val="2"/>
        <scheme val="minor"/>
      </rPr>
      <t>1/3</t>
    </r>
    <r>
      <rPr>
        <sz val="14"/>
        <color theme="1"/>
        <rFont val="Calibri"/>
        <family val="2"/>
        <scheme val="minor"/>
      </rPr>
      <t>)</t>
    </r>
  </si>
  <si>
    <t>Prof. Gabriel Nascimento (Depto. de Eng. Agrícola e Meio Ambiente)</t>
  </si>
  <si>
    <r>
      <t xml:space="preserve">Cálculo da largura de fundo </t>
    </r>
    <r>
      <rPr>
        <i/>
        <sz val="11"/>
        <color theme="1"/>
        <rFont val="Times New Roman"/>
        <family val="1"/>
      </rPr>
      <t>b</t>
    </r>
    <r>
      <rPr>
        <sz val="11"/>
        <color theme="1"/>
        <rFont val="Calibri"/>
        <family val="2"/>
        <scheme val="minor"/>
      </rPr>
      <t xml:space="preserve"> da seção trapezoidal para uma determinada altura d'água </t>
    </r>
    <r>
      <rPr>
        <i/>
        <sz val="11"/>
        <color theme="1"/>
        <rFont val="Times New Roman"/>
        <family val="1"/>
      </rPr>
      <t>y</t>
    </r>
    <r>
      <rPr>
        <sz val="11"/>
        <color theme="1"/>
        <rFont val="Calibri"/>
        <family val="2"/>
        <scheme val="minor"/>
      </rPr>
      <t>.</t>
    </r>
  </si>
  <si>
    <r>
      <t xml:space="preserve">Cálculo da altura d'água (tirante) </t>
    </r>
    <r>
      <rPr>
        <i/>
        <sz val="11"/>
        <color theme="1"/>
        <rFont val="Times New Roman"/>
        <family val="1"/>
      </rPr>
      <t>y</t>
    </r>
    <r>
      <rPr>
        <sz val="11"/>
        <color theme="1"/>
        <rFont val="Calibri"/>
        <family val="2"/>
        <scheme val="minor"/>
      </rPr>
      <t xml:space="preserve"> em seção trapezoidal, retangular (</t>
    </r>
    <r>
      <rPr>
        <i/>
        <sz val="11"/>
        <color theme="1"/>
        <rFont val="Times New Roman"/>
        <family val="1"/>
      </rPr>
      <t>Z</t>
    </r>
    <r>
      <rPr>
        <sz val="11"/>
        <color theme="1"/>
        <rFont val="Calibri"/>
        <family val="2"/>
        <scheme val="minor"/>
      </rPr>
      <t>=0) ou triangular (</t>
    </r>
    <r>
      <rPr>
        <i/>
        <sz val="11"/>
        <color theme="1"/>
        <rFont val="Times New Roman"/>
        <family val="1"/>
      </rPr>
      <t>b</t>
    </r>
    <r>
      <rPr>
        <sz val="11"/>
        <color theme="1"/>
        <rFont val="Calibri"/>
        <family val="2"/>
        <scheme val="minor"/>
      </rPr>
      <t xml:space="preserve">=0) para uma determinada razão de aspecto 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=</t>
    </r>
    <r>
      <rPr>
        <i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y</t>
    </r>
    <r>
      <rPr>
        <sz val="11"/>
        <color theme="1"/>
        <rFont val="Calibri"/>
        <family val="2"/>
        <scheme val="minor"/>
      </rPr>
      <t>.</t>
    </r>
  </si>
  <si>
    <r>
      <t xml:space="preserve">Cálculo da altura d'água (tirante) </t>
    </r>
    <r>
      <rPr>
        <i/>
        <sz val="11"/>
        <color theme="1"/>
        <rFont val="Times New Roman"/>
        <family val="1"/>
      </rPr>
      <t>y</t>
    </r>
    <r>
      <rPr>
        <sz val="11"/>
        <color theme="1"/>
        <rFont val="Calibri"/>
        <family val="2"/>
        <scheme val="minor"/>
      </rPr>
      <t xml:space="preserve"> em seção trapezoidal, retangular (</t>
    </r>
    <r>
      <rPr>
        <i/>
        <sz val="11"/>
        <color theme="1"/>
        <rFont val="Times New Roman"/>
        <family val="1"/>
      </rPr>
      <t>Z</t>
    </r>
    <r>
      <rPr>
        <sz val="11"/>
        <color theme="1"/>
        <rFont val="Calibri"/>
        <family val="2"/>
        <scheme val="minor"/>
      </rPr>
      <t>=0) ou triangular (</t>
    </r>
    <r>
      <rPr>
        <i/>
        <sz val="11"/>
        <color theme="1"/>
        <rFont val="Times New Roman"/>
        <family val="1"/>
      </rPr>
      <t>b</t>
    </r>
    <r>
      <rPr>
        <sz val="11"/>
        <color theme="1"/>
        <rFont val="Calibri"/>
        <family val="2"/>
        <scheme val="minor"/>
      </rPr>
      <t>=0).</t>
    </r>
  </si>
  <si>
    <t>SOLUÇÃO DIRETA</t>
  </si>
  <si>
    <t>Coeficiente para cálculo de y</t>
  </si>
  <si>
    <r>
      <t>K</t>
    </r>
    <r>
      <rPr>
        <i/>
        <vertAlign val="subscript"/>
        <sz val="11"/>
        <color theme="1"/>
        <rFont val="Times New Roman"/>
        <family val="1"/>
      </rPr>
      <t>A</t>
    </r>
  </si>
  <si>
    <r>
      <t>SOLUÇÃO POR TABELA (</t>
    </r>
    <r>
      <rPr>
        <b/>
        <i/>
        <sz val="11"/>
        <color theme="1"/>
        <rFont val="Times New Roman"/>
        <family val="1"/>
      </rPr>
      <t>K</t>
    </r>
    <r>
      <rPr>
        <b/>
        <vertAlign val="subscript"/>
        <sz val="11"/>
        <color theme="1"/>
        <rFont val="Times New Roman"/>
        <family val="1"/>
      </rPr>
      <t>B</t>
    </r>
    <r>
      <rPr>
        <b/>
        <sz val="11"/>
        <color theme="1"/>
        <rFont val="Calibri"/>
        <family val="2"/>
        <scheme val="minor"/>
      </rPr>
      <t>)</t>
    </r>
  </si>
  <si>
    <r>
      <t>K</t>
    </r>
    <r>
      <rPr>
        <b/>
        <i/>
        <vertAlign val="subscript"/>
        <sz val="11"/>
        <color theme="1"/>
        <rFont val="Times New Roman"/>
        <family val="1"/>
      </rPr>
      <t>A</t>
    </r>
  </si>
  <si>
    <r>
      <t>SOLUÇÃO POR TABELA (</t>
    </r>
    <r>
      <rPr>
        <b/>
        <i/>
        <sz val="11"/>
        <color theme="1"/>
        <rFont val="Times New Roman"/>
        <family val="1"/>
      </rPr>
      <t>K</t>
    </r>
    <r>
      <rPr>
        <b/>
        <i/>
        <vertAlign val="subscript"/>
        <sz val="11"/>
        <color theme="1"/>
        <rFont val="Times New Roman"/>
        <family val="1"/>
      </rPr>
      <t>A</t>
    </r>
    <r>
      <rPr>
        <b/>
        <sz val="11"/>
        <color theme="1"/>
        <rFont val="Calibri"/>
        <family val="2"/>
        <scheme val="minor"/>
      </rPr>
      <t>)</t>
    </r>
  </si>
  <si>
    <r>
      <t>SOLUÇÃO POR TABELA (</t>
    </r>
    <r>
      <rPr>
        <b/>
        <i/>
        <sz val="11"/>
        <color theme="1"/>
        <rFont val="Times New Roman"/>
        <family val="1"/>
      </rPr>
      <t>K</t>
    </r>
    <r>
      <rPr>
        <b/>
        <vertAlign val="subscript"/>
        <sz val="11"/>
        <color theme="1"/>
        <rFont val="Times New Roman"/>
        <family val="1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</si>
  <si>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K</t>
    </r>
    <r>
      <rPr>
        <vertAlign val="subscript"/>
        <sz val="11"/>
        <color theme="1"/>
        <rFont val="Times New Roman"/>
        <family val="1"/>
      </rPr>
      <t>C</t>
    </r>
  </si>
  <si>
    <t>INFORMAÇÕES ADICIONAIS</t>
  </si>
  <si>
    <t>Área molhada</t>
  </si>
  <si>
    <t>A</t>
  </si>
  <si>
    <t>Perímetro molhado</t>
  </si>
  <si>
    <t>P</t>
  </si>
  <si>
    <t>m²</t>
  </si>
  <si>
    <t>Raio hidráulico</t>
  </si>
  <si>
    <r>
      <t>R</t>
    </r>
    <r>
      <rPr>
        <i/>
        <vertAlign val="subscript"/>
        <sz val="11"/>
        <color theme="1"/>
        <rFont val="Times New Roman"/>
        <family val="1"/>
      </rPr>
      <t>h</t>
    </r>
  </si>
  <si>
    <t>Largura de topo</t>
  </si>
  <si>
    <t>B</t>
  </si>
  <si>
    <t xml:space="preserve">Altura hidráulica </t>
  </si>
  <si>
    <r>
      <t>H</t>
    </r>
    <r>
      <rPr>
        <i/>
        <vertAlign val="subscript"/>
        <sz val="11"/>
        <color theme="1"/>
        <rFont val="Times New Roman"/>
        <family val="1"/>
      </rPr>
      <t>m</t>
    </r>
  </si>
  <si>
    <t>Número de Froude</t>
  </si>
  <si>
    <t>Fr</t>
  </si>
  <si>
    <t>Velocidade média</t>
  </si>
  <si>
    <t>V</t>
  </si>
  <si>
    <t>m/s</t>
  </si>
  <si>
    <t>Classificação do escoamento</t>
  </si>
  <si>
    <t>Largura da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</si>
</sst>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\Z\ \=\ 0.00"/>
    <numFmt numFmtId="166" formatCode="0.0"/>
    <numFmt numFmtId="167" formatCode="0.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1"/>
      <color theme="1"/>
      <name val="timei"/>
    </font>
    <font>
      <i/>
      <sz val="11"/>
      <color theme="1"/>
      <name val="Symbol"/>
      <family val="1"/>
      <charset val="2"/>
    </font>
    <font>
      <b/>
      <i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8F8F8"/>
      </left>
      <right style="thin">
        <color rgb="FFF8F8F8"/>
      </right>
      <top style="thin">
        <color rgb="FFF8F8F8"/>
      </top>
      <bottom style="thin">
        <color rgb="FFF8F8F8"/>
      </bottom>
      <diagonal/>
    </border>
    <border>
      <left/>
      <right style="thin">
        <color rgb="FFF8F8F8"/>
      </right>
      <top style="thin">
        <color rgb="FFF8F8F8"/>
      </top>
      <bottom style="thin">
        <color rgb="FFF8F8F8"/>
      </bottom>
      <diagonal/>
    </border>
    <border>
      <left style="thin">
        <color rgb="FFF8F8F8"/>
      </left>
      <right style="thin">
        <color rgb="FFF8F8F8"/>
      </right>
      <top/>
      <bottom style="thin">
        <color rgb="FFF8F8F8"/>
      </bottom>
      <diagonal/>
    </border>
    <border>
      <left style="thin">
        <color rgb="FFF8F8F8"/>
      </left>
      <right/>
      <top style="thin">
        <color rgb="FFF8F8F8"/>
      </top>
      <bottom style="thin">
        <color rgb="FFF8F8F8"/>
      </bottom>
      <diagonal/>
    </border>
    <border>
      <left style="thin">
        <color rgb="FFF8F8F8"/>
      </left>
      <right style="thin">
        <color rgb="FFF8F8F8"/>
      </right>
      <top style="thin">
        <color rgb="FFF8F8F8"/>
      </top>
      <bottom/>
      <diagonal/>
    </border>
    <border>
      <left/>
      <right/>
      <top style="thin">
        <color rgb="FFF8F8F8"/>
      </top>
      <bottom style="thin">
        <color rgb="FFF8F8F8"/>
      </bottom>
      <diagonal/>
    </border>
    <border>
      <left style="thin">
        <color indexed="64"/>
      </left>
      <right/>
      <top style="thin">
        <color indexed="64"/>
      </top>
      <bottom style="thin">
        <color rgb="FFF8F8F8"/>
      </bottom>
      <diagonal/>
    </border>
    <border>
      <left/>
      <right/>
      <top style="thin">
        <color indexed="64"/>
      </top>
      <bottom style="thin">
        <color rgb="FFF8F8F8"/>
      </bottom>
      <diagonal/>
    </border>
    <border>
      <left/>
      <right style="thin">
        <color indexed="64"/>
      </right>
      <top style="thin">
        <color indexed="64"/>
      </top>
      <bottom style="thin">
        <color rgb="FFF8F8F8"/>
      </bottom>
      <diagonal/>
    </border>
    <border>
      <left style="thin">
        <color indexed="64"/>
      </left>
      <right/>
      <top style="thin">
        <color rgb="FFF8F8F8"/>
      </top>
      <bottom style="thin">
        <color rgb="FFF8F8F8"/>
      </bottom>
      <diagonal/>
    </border>
    <border>
      <left/>
      <right style="thin">
        <color indexed="64"/>
      </right>
      <top style="thin">
        <color rgb="FFF8F8F8"/>
      </top>
      <bottom style="thin">
        <color rgb="FFF8F8F8"/>
      </bottom>
      <diagonal/>
    </border>
    <border>
      <left style="thin">
        <color indexed="64"/>
      </left>
      <right/>
      <top style="thin">
        <color rgb="FFF8F8F8"/>
      </top>
      <bottom style="thin">
        <color indexed="64"/>
      </bottom>
      <diagonal/>
    </border>
    <border>
      <left/>
      <right/>
      <top style="thin">
        <color rgb="FFF8F8F8"/>
      </top>
      <bottom style="thin">
        <color indexed="64"/>
      </bottom>
      <diagonal/>
    </border>
    <border>
      <left/>
      <right style="thin">
        <color indexed="64"/>
      </right>
      <top style="thin">
        <color rgb="FFF8F8F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8" borderId="1" xfId="0" applyFill="1" applyBorder="1" applyAlignment="1" applyProtection="1">
      <alignment horizontal="right"/>
      <protection locked="0"/>
    </xf>
    <xf numFmtId="0" fontId="0" fillId="7" borderId="1" xfId="0" applyFill="1" applyBorder="1"/>
    <xf numFmtId="164" fontId="0" fillId="7" borderId="1" xfId="0" applyNumberFormat="1" applyFill="1" applyBorder="1"/>
    <xf numFmtId="164" fontId="1" fillId="7" borderId="1" xfId="0" applyNumberFormat="1" applyFont="1" applyFill="1" applyBorder="1" applyAlignment="1">
      <alignment horizontal="right"/>
    </xf>
    <xf numFmtId="1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0" fillId="7" borderId="1" xfId="0" applyNumberFormat="1" applyFill="1" applyBorder="1" applyAlignment="1">
      <alignment horizontal="right"/>
    </xf>
    <xf numFmtId="166" fontId="0" fillId="7" borderId="1" xfId="0" applyNumberFormat="1" applyFill="1" applyBorder="1" applyAlignment="1">
      <alignment horizontal="right"/>
    </xf>
    <xf numFmtId="164" fontId="0" fillId="0" borderId="2" xfId="0" applyNumberFormat="1" applyBorder="1"/>
    <xf numFmtId="0" fontId="0" fillId="0" borderId="7" xfId="0" applyBorder="1"/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 readingOrder="1"/>
    </xf>
    <xf numFmtId="0" fontId="4" fillId="0" borderId="1" xfId="0" applyFont="1" applyFill="1" applyBorder="1" applyAlignment="1">
      <alignment horizontal="left" wrapText="1" readingOrder="1"/>
    </xf>
    <xf numFmtId="0" fontId="4" fillId="0" borderId="1" xfId="0" applyFont="1" applyFill="1" applyBorder="1" applyAlignment="1">
      <alignment horizontal="center" wrapText="1" readingOrder="1"/>
    </xf>
    <xf numFmtId="0" fontId="0" fillId="0" borderId="1" xfId="0" applyBorder="1" applyAlignment="1">
      <alignment horizontal="center"/>
    </xf>
    <xf numFmtId="0" fontId="0" fillId="0" borderId="5" xfId="0" applyBorder="1" applyProtection="1"/>
    <xf numFmtId="0" fontId="0" fillId="0" borderId="2" xfId="0" applyBorder="1" applyProtection="1"/>
    <xf numFmtId="0" fontId="0" fillId="0" borderId="3" xfId="0" applyBorder="1" applyProtection="1"/>
    <xf numFmtId="2" fontId="0" fillId="0" borderId="7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7" fontId="0" fillId="0" borderId="2" xfId="0" applyNumberFormat="1" applyBorder="1"/>
    <xf numFmtId="0" fontId="0" fillId="0" borderId="1" xfId="0" applyFont="1" applyBorder="1" applyAlignment="1">
      <alignment horizontal="right"/>
    </xf>
    <xf numFmtId="164" fontId="0" fillId="7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left" wrapText="1" readingOrder="1"/>
    </xf>
    <xf numFmtId="0" fontId="21" fillId="6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</xdr:row>
      <xdr:rowOff>52387</xdr:rowOff>
    </xdr:from>
    <xdr:ext cx="852541" cy="389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7467600" y="500062"/>
              <a:ext cx="852541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𝑛𝑄</m:t>
                        </m:r>
                      </m:num>
                      <m:den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8/3</m:t>
                            </m:r>
                          </m:sup>
                        </m:sSup>
                        <m:rad>
                          <m:radPr>
                            <m:degHide m:val="on"/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b>
                              <m:sSub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rad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7467600" y="500062"/>
              <a:ext cx="852541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𝐾_𝐵=𝑛𝑄/(𝑏^(8/3) √(𝐼_0 ))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0</xdr:row>
      <xdr:rowOff>71437</xdr:rowOff>
    </xdr:from>
    <xdr:ext cx="901914" cy="477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56247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𝑛𝑄</m:t>
                                </m:r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sSub>
                                      <m:sSub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e>
                                </m:rad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3/8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456247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𝑀=(𝑛𝑄/√(𝐼_0 ))^(3/8)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6</xdr:col>
      <xdr:colOff>114300</xdr:colOff>
      <xdr:row>3</xdr:row>
      <xdr:rowOff>100012</xdr:rowOff>
    </xdr:from>
    <xdr:ext cx="670761" cy="3661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572000" y="738187"/>
              <a:ext cx="670761" cy="366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+1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sSub>
                              <m:sSubPr>
                                <m:ctrlPr>
                                  <a:rPr lang="pt-B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sub>
                        </m:sSub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4572000" y="738187"/>
              <a:ext cx="670761" cy="366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𝑦_(𝑖+1)=𝑀/</a:t>
              </a:r>
              <a:r>
                <a:rPr lang="pt-B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𝐴_𝑖 )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15</xdr:col>
      <xdr:colOff>247650</xdr:colOff>
      <xdr:row>1</xdr:row>
      <xdr:rowOff>238125</xdr:rowOff>
    </xdr:from>
    <xdr:ext cx="1731628" cy="6115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763000" y="352425"/>
              <a:ext cx="1731628" cy="611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num>
                                  <m:den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𝑏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5/3</m:t>
                            </m:r>
                          </m:sup>
                        </m:sSup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num>
                                      <m:den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𝑏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𝑍</m:t>
                                </m:r>
                              </m:e>
                            </m:d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5/3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1+2</m:t>
                                </m:r>
                                <m:d>
                                  <m:d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num>
                                      <m:den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𝑏</m:t>
                                        </m:r>
                                      </m:den>
                                    </m:f>
                                  </m:e>
                                </m:d>
                                <m:rad>
                                  <m:radPr>
                                    <m:degHide m:val="on"/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1+</m:t>
                                    </m:r>
                                    <m:sSup>
                                      <m:sSup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𝑍</m:t>
                                        </m:r>
                                      </m:e>
                                      <m:sup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rad>
                              </m:e>
                            </m:d>
                          </m:e>
                          <m:sup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2/3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8763000" y="352425"/>
              <a:ext cx="1731628" cy="611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𝐾_𝐵=((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𝑦/𝑏)^(</a:t>
              </a:r>
              <a:r>
                <a:rPr lang="pt-BR" sz="1100" b="0" i="0">
                  <a:latin typeface="Cambria Math" panose="02040503050406030204" pitchFamily="18" charset="0"/>
                </a:rPr>
                <a:t>5/3) [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1+(𝑦/𝑏)𝑍]^(</a:t>
              </a:r>
              <a:r>
                <a:rPr lang="pt-BR" sz="1100" b="0" i="0">
                  <a:latin typeface="Cambria Math" panose="02040503050406030204" pitchFamily="18" charset="0"/>
                </a:rPr>
                <a:t>5/3))/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[1+2(𝑦/𝑏) √(1+𝑍^2 )]^(2/3) 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6</xdr:col>
      <xdr:colOff>57150</xdr:colOff>
      <xdr:row>4</xdr:row>
      <xdr:rowOff>323850</xdr:rowOff>
    </xdr:from>
    <xdr:to>
      <xdr:col>9</xdr:col>
      <xdr:colOff>514350</xdr:colOff>
      <xdr:row>7</xdr:row>
      <xdr:rowOff>151794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tângul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4514850" y="1152525"/>
              <a:ext cx="2085975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sSub>
                          <m:sSubPr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b>
                    </m:sSub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</m:t>
                                            </m:r>
                                          </m:e>
                                          <m:sub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</m:t>
                                        </m:r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𝑍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5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</m:t>
                                            </m:r>
                                          </m:e>
                                          <m:sub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+2</m:t>
                                        </m:r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  <m:t>1+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𝑍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den>
                            </m:f>
                            <m:r>
                              <m:rPr>
                                <m:nor/>
                              </m:rPr>
                              <a:rPr lang="pt-BR" sz="1100"/>
                              <m:t> </m:t>
                            </m:r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0,125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Retângulo 5"/>
            <xdr:cNvSpPr/>
          </xdr:nvSpPr>
          <xdr:spPr>
            <a:xfrm>
              <a:off x="4514850" y="1152525"/>
              <a:ext cx="2085975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100" i="0">
                  <a:latin typeface="Cambria Math" panose="02040503050406030204" pitchFamily="18" charset="0"/>
                </a:rPr>
                <a:t>𝐾_(</a:t>
              </a:r>
              <a:r>
                <a:rPr lang="pt-BR" sz="1100" b="0" i="0">
                  <a:latin typeface="Cambria Math" panose="02040503050406030204" pitchFamily="18" charset="0"/>
                </a:rPr>
                <a:t>𝐴_𝑖 )</a:t>
              </a:r>
              <a:r>
                <a:rPr lang="pt-BR" sz="1100" i="0">
                  <a:latin typeface="Cambria Math" panose="02040503050406030204" pitchFamily="18" charset="0"/>
                </a:rPr>
                <a:t>=[(</a:t>
              </a:r>
              <a:r>
                <a:rPr lang="pt-BR" sz="11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𝑚_𝑖</a:t>
              </a:r>
              <a:r>
                <a:rPr lang="pt-BR" sz="1100" i="0">
                  <a:latin typeface="Cambria Math" panose="02040503050406030204" pitchFamily="18" charset="0"/>
                </a:rPr>
                <a:t>+𝑍)^5/(</a:t>
              </a:r>
              <a:r>
                <a:rPr lang="pt-BR" sz="11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𝑚_𝑖</a:t>
              </a:r>
              <a:r>
                <a:rPr lang="pt-BR" sz="1100" i="0">
                  <a:latin typeface="Cambria Math" panose="02040503050406030204" pitchFamily="18" charset="0"/>
                </a:rPr>
                <a:t>+2√(1+𝑍^2 ))^2  "</a:t>
              </a:r>
              <a:r>
                <a:rPr lang="pt-BR" sz="1100" i="0"/>
                <a:t> </a:t>
              </a:r>
              <a:r>
                <a:rPr lang="pt-BR" sz="1100" i="0">
                  <a:latin typeface="Cambria Math" panose="02040503050406030204" pitchFamily="18" charset="0"/>
                </a:rPr>
                <a:t>" ]^</a:t>
              </a:r>
              <a:r>
                <a:rPr lang="pt-BR" sz="1100" b="0" i="0">
                  <a:latin typeface="Cambria Math" panose="02040503050406030204" pitchFamily="18" charset="0"/>
                </a:rPr>
                <a:t>0,125</a:t>
              </a:r>
              <a:endParaRPr lang="pt-BR" sz="11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1</xdr:row>
      <xdr:rowOff>309562</xdr:rowOff>
    </xdr:from>
    <xdr:ext cx="494366" cy="3458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7762875" y="423862"/>
              <a:ext cx="494366" cy="3458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7762875" y="423862"/>
              <a:ext cx="494366" cy="3458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𝐾_𝐴=𝑀/𝑦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0</xdr:row>
      <xdr:rowOff>71437</xdr:rowOff>
    </xdr:from>
    <xdr:ext cx="901914" cy="477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526732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𝑛𝑄</m:t>
                                </m:r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sSub>
                                      <m:sSub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e>
                                </m:rad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3/8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526732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𝑀=(𝑛𝑄/√(𝐼_0 ))^(3/8)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13</xdr:col>
      <xdr:colOff>400050</xdr:colOff>
      <xdr:row>1</xdr:row>
      <xdr:rowOff>161925</xdr:rowOff>
    </xdr:from>
    <xdr:ext cx="1818255" cy="5738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8601075" y="276225"/>
              <a:ext cx="1818255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sub>
                    </m:sSub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𝑚</m:t>
                                        </m:r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+</m:t>
                                        </m:r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𝑍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5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𝑚</m:t>
                                        </m:r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+2</m:t>
                                        </m:r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pt-BR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pt-BR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1+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pt-BR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pt-BR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𝑍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pt-BR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0,125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8601075" y="276225"/>
              <a:ext cx="1818255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𝐾_𝐴=</a:t>
              </a:r>
              <a:r>
                <a:rPr lang="pt-BR" sz="1100" b="0" i="0">
                  <a:latin typeface="Cambria Math" panose="02040503050406030204" pitchFamily="18" charset="0"/>
                </a:rPr>
                <a:t>[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(𝑚+𝑍)^5/(𝑚+2√(1+𝑍^2 ))^2 ]^</a:t>
              </a:r>
              <a:r>
                <a:rPr lang="pt-BR" sz="1100" b="0" i="0">
                  <a:latin typeface="Cambria Math" panose="02040503050406030204" pitchFamily="18" charset="0"/>
                </a:rPr>
                <a:t>0,125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6</xdr:col>
      <xdr:colOff>114300</xdr:colOff>
      <xdr:row>5</xdr:row>
      <xdr:rowOff>38100</xdr:rowOff>
    </xdr:from>
    <xdr:to>
      <xdr:col>10</xdr:col>
      <xdr:colOff>171450</xdr:colOff>
      <xdr:row>8</xdr:row>
      <xdr:rowOff>113694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tângul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4572000" y="1295400"/>
              <a:ext cx="2228850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sSub>
                          <m:sSubPr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b>
                    </m:sSub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</m:t>
                                            </m:r>
                                          </m:e>
                                          <m:sub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</m:t>
                                        </m:r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𝑍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5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</m:t>
                                            </m:r>
                                          </m:e>
                                          <m:sub>
                                            <m:r>
                                              <a:rPr lang="pt-BR" sz="11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+2</m:t>
                                        </m:r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  <m:t>1+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𝑍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den>
                            </m:f>
                            <m:r>
                              <m:rPr>
                                <m:nor/>
                              </m:rPr>
                              <a:rPr lang="pt-BR" sz="1100"/>
                              <m:t> </m:t>
                            </m:r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0,125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Retângulo 5"/>
            <xdr:cNvSpPr/>
          </xdr:nvSpPr>
          <xdr:spPr>
            <a:xfrm>
              <a:off x="4572000" y="1295400"/>
              <a:ext cx="2228850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100" i="0">
                  <a:latin typeface="Cambria Math" panose="02040503050406030204" pitchFamily="18" charset="0"/>
                </a:rPr>
                <a:t>𝐾_(</a:t>
              </a:r>
              <a:r>
                <a:rPr lang="pt-BR" sz="1100" b="0" i="0">
                  <a:latin typeface="Cambria Math" panose="02040503050406030204" pitchFamily="18" charset="0"/>
                </a:rPr>
                <a:t>𝐴_𝑖 )</a:t>
              </a:r>
              <a:r>
                <a:rPr lang="pt-BR" sz="1100" i="0">
                  <a:latin typeface="Cambria Math" panose="02040503050406030204" pitchFamily="18" charset="0"/>
                </a:rPr>
                <a:t>=[(</a:t>
              </a:r>
              <a:r>
                <a:rPr lang="pt-BR" sz="11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𝑚_𝑖</a:t>
              </a:r>
              <a:r>
                <a:rPr lang="pt-BR" sz="1100" i="0">
                  <a:latin typeface="Cambria Math" panose="02040503050406030204" pitchFamily="18" charset="0"/>
                </a:rPr>
                <a:t>+𝑍)^5/(</a:t>
              </a:r>
              <a:r>
                <a:rPr lang="pt-BR" sz="11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𝑚_𝑖</a:t>
              </a:r>
              <a:r>
                <a:rPr lang="pt-BR" sz="1100" i="0">
                  <a:latin typeface="Cambria Math" panose="02040503050406030204" pitchFamily="18" charset="0"/>
                </a:rPr>
                <a:t>+2√(1+𝑍^2 ))^2  "</a:t>
              </a:r>
              <a:r>
                <a:rPr lang="pt-BR" sz="1100" i="0"/>
                <a:t> </a:t>
              </a:r>
              <a:r>
                <a:rPr lang="pt-BR" sz="1100" i="0">
                  <a:latin typeface="Cambria Math" panose="02040503050406030204" pitchFamily="18" charset="0"/>
                </a:rPr>
                <a:t>" ]^</a:t>
              </a:r>
              <a:r>
                <a:rPr lang="pt-BR" sz="1100" b="0" i="0">
                  <a:latin typeface="Cambria Math" panose="02040503050406030204" pitchFamily="18" charset="0"/>
                </a:rPr>
                <a:t>0,125</a:t>
              </a:r>
              <a:endParaRPr lang="pt-BR" sz="1100"/>
            </a:p>
          </xdr:txBody>
        </xdr:sp>
      </mc:Fallback>
    </mc:AlternateContent>
    <xdr:clientData/>
  </xdr:twoCellAnchor>
  <xdr:oneCellAnchor>
    <xdr:from>
      <xdr:col>6</xdr:col>
      <xdr:colOff>152400</xdr:colOff>
      <xdr:row>4</xdr:row>
      <xdr:rowOff>9525</xdr:rowOff>
    </xdr:from>
    <xdr:ext cx="861390" cy="3661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4610100" y="838200"/>
              <a:ext cx="861390" cy="366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+1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  <m:f>
                      <m:fPr>
                        <m:ctrlP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</m:e>
                          <m:sub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sSub>
                              <m:sSubPr>
                                <m:ctrlPr>
                                  <a:rPr lang="pt-B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sub>
                        </m:sSub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7" name="CaixaDeTexto 6"/>
            <xdr:cNvSpPr txBox="1"/>
          </xdr:nvSpPr>
          <xdr:spPr>
            <a:xfrm>
              <a:off x="4610100" y="838200"/>
              <a:ext cx="861390" cy="366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𝑚_(𝑖+1)=𝑀/(𝑦 )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𝑚_𝑖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pt-B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𝐴_𝑖 )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5</xdr:row>
      <xdr:rowOff>33337</xdr:rowOff>
    </xdr:from>
    <xdr:ext cx="901914" cy="477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4543425" y="1452562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𝑛𝑄</m:t>
                                </m:r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sSub>
                                      <m:sSub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e>
                                </m:rad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3/8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4543425" y="1452562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𝑀=(𝑛𝑄/√(𝐼_0 ))^(3/8)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8</xdr:col>
      <xdr:colOff>304800</xdr:colOff>
      <xdr:row>4</xdr:row>
      <xdr:rowOff>523875</xdr:rowOff>
    </xdr:from>
    <xdr:to>
      <xdr:col>13</xdr:col>
      <xdr:colOff>171450</xdr:colOff>
      <xdr:row>8</xdr:row>
      <xdr:rowOff>8919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tângul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>
            <a:xfrm>
              <a:off x="5848350" y="1352550"/>
              <a:ext cx="2371725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𝑚</m:t>
                                        </m:r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</m:t>
                                        </m:r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𝑍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5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𝑚</m:t>
                                        </m:r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+2</m:t>
                                        </m:r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pt-BR" sz="1100" i="1">
                                                <a:latin typeface="Cambria Math" panose="02040503050406030204" pitchFamily="18" charset="0"/>
                                              </a:rPr>
                                              <m:t>1+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𝑍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pt-BR" sz="1100" i="1">
                                                    <a:latin typeface="Cambria Math" panose="02040503050406030204" pitchFamily="18" charset="0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den>
                            </m:f>
                            <m:r>
                              <m:rPr>
                                <m:nor/>
                              </m:rPr>
                              <a:rPr lang="pt-BR" sz="1100"/>
                              <m:t> </m:t>
                            </m:r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0,125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Retângul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>
            <a:xfrm>
              <a:off x="5848350" y="1352550"/>
              <a:ext cx="2371725" cy="66614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100" i="0">
                  <a:latin typeface="Cambria Math" panose="02040503050406030204" pitchFamily="18" charset="0"/>
                </a:rPr>
                <a:t>𝐾_𝐴=[(𝑚+𝑍)^5/(𝑚+2√(1+𝑍^2 ))^2  "</a:t>
              </a:r>
              <a:r>
                <a:rPr lang="pt-BR" sz="1100" i="0"/>
                <a:t> </a:t>
              </a:r>
              <a:r>
                <a:rPr lang="pt-BR" sz="1100" i="0">
                  <a:latin typeface="Cambria Math" panose="02040503050406030204" pitchFamily="18" charset="0"/>
                </a:rPr>
                <a:t>" ]^</a:t>
              </a:r>
              <a:r>
                <a:rPr lang="pt-BR" sz="1100" b="0" i="0">
                  <a:latin typeface="Cambria Math" panose="02040503050406030204" pitchFamily="18" charset="0"/>
                </a:rPr>
                <a:t>0,125</a:t>
              </a:r>
              <a:endParaRPr lang="pt-BR" sz="1100"/>
            </a:p>
          </xdr:txBody>
        </xdr:sp>
      </mc:Fallback>
    </mc:AlternateContent>
    <xdr:clientData/>
  </xdr:twoCellAnchor>
  <xdr:twoCellAnchor>
    <xdr:from>
      <xdr:col>7</xdr:col>
      <xdr:colOff>342900</xdr:colOff>
      <xdr:row>8</xdr:row>
      <xdr:rowOff>161925</xdr:rowOff>
    </xdr:from>
    <xdr:to>
      <xdr:col>9</xdr:col>
      <xdr:colOff>171450</xdr:colOff>
      <xdr:row>10</xdr:row>
      <xdr:rowOff>151164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Retângul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343525" y="2171700"/>
              <a:ext cx="914400" cy="39881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sSub>
                          <m:sSubPr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  <m:sub>
                            <m:r>
                              <a:rPr lang="pt-BR" sz="110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7" name="Retângul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343525" y="2171700"/>
              <a:ext cx="914400" cy="39881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100" i="0">
                  <a:latin typeface="Cambria Math" panose="02040503050406030204" pitchFamily="18" charset="0"/>
                </a:rPr>
                <a:t>𝑦_0=𝑀/𝐾_𝐴 </a:t>
              </a:r>
              <a:endParaRPr lang="pt-BR" sz="1100"/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1</xdr:row>
      <xdr:rowOff>52387</xdr:rowOff>
    </xdr:from>
    <xdr:ext cx="49911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7115175" y="166687"/>
              <a:ext cx="49911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7115175" y="166687"/>
              <a:ext cx="49911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𝐾_𝐶=𝑀/𝐷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0</xdr:row>
      <xdr:rowOff>71437</xdr:rowOff>
    </xdr:from>
    <xdr:ext cx="901914" cy="477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456247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𝑛𝑄</m:t>
                                </m:r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sSub>
                                      <m:sSub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e>
                                </m:rad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3/8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4562475" y="71437"/>
              <a:ext cx="901914" cy="477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𝑀=(𝑛𝑄/√(𝐼_0 ))^(3/8)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12</xdr:col>
      <xdr:colOff>266700</xdr:colOff>
      <xdr:row>0</xdr:row>
      <xdr:rowOff>104775</xdr:rowOff>
    </xdr:from>
    <xdr:ext cx="1417568" cy="4372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7943850" y="104775"/>
              <a:ext cx="1417568" cy="4372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𝜃</m:t>
                                        </m:r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−</m:t>
                                        </m:r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𝑠𝑒𝑛</m:t>
                                        </m:r>
                                        <m:r>
                                          <a:rPr lang="pt-BR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𝜃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  <m:t>5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e>
                                  <m:sup>
                                    <m: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  <m:t>13</m:t>
                                    </m:r>
                                  </m:sup>
                                </m:sSup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  <m:t> </m:t>
                                </m:r>
                                <m:sSup>
                                  <m:sSupPr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BR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𝜃</m:t>
                                    </m:r>
                                  </m:e>
                                  <m:sup>
                                    <m: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1/8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7943850" y="104775"/>
              <a:ext cx="1417568" cy="4372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𝐾_𝐶=[(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𝜃−𝑠𝑒𝑛𝜃)^</a:t>
              </a:r>
              <a:r>
                <a:rPr lang="pt-BR" sz="1100" b="0" i="0">
                  <a:latin typeface="Cambria Math" panose="02040503050406030204" pitchFamily="18" charset="0"/>
                </a:rPr>
                <a:t>5/(2^13  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𝜃^</a:t>
              </a:r>
              <a:r>
                <a:rPr lang="pt-BR" sz="1100" b="0" i="0">
                  <a:latin typeface="Cambria Math" panose="02040503050406030204" pitchFamily="18" charset="0"/>
                </a:rPr>
                <a:t>2 )]^(1/8)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11</xdr:col>
      <xdr:colOff>19050</xdr:colOff>
      <xdr:row>3</xdr:row>
      <xdr:rowOff>14287</xdr:rowOff>
    </xdr:from>
    <xdr:ext cx="113178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096125" y="652462"/>
              <a:ext cx="1131785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func>
                          <m:func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f>
                              <m:f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num>
                              <m:den>
                                <m:r>
                                  <a:rPr lang="pt-B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func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7096125" y="652462"/>
              <a:ext cx="1131785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𝑦/𝐷=1/2 (1−cos⁡〖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𝜃/2〗 )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5</xdr:col>
      <xdr:colOff>304800</xdr:colOff>
      <xdr:row>2</xdr:row>
      <xdr:rowOff>171450</xdr:rowOff>
    </xdr:from>
    <xdr:to>
      <xdr:col>10</xdr:col>
      <xdr:colOff>266700</xdr:colOff>
      <xdr:row>4</xdr:row>
      <xdr:rowOff>315722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/>
          </xdr:nvSpPr>
          <xdr:spPr>
            <a:xfrm>
              <a:off x="4314825" y="619125"/>
              <a:ext cx="2581275" cy="52527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+1</m:t>
                        </m:r>
                      </m:sub>
                    </m:sSub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2/5</m:t>
                        </m:r>
                      </m:sup>
                    </m:sSubSup>
                    <m:sSup>
                      <m:s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pt-BR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t-BR" sz="110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e>
                              <m:sup>
                                <m:r>
                                  <a:rPr lang="pt-BR" sz="1100" i="1">
                                    <a:latin typeface="Cambria Math" panose="02040503050406030204" pitchFamily="18" charset="0"/>
                                  </a:rPr>
                                  <m:t>13</m:t>
                                </m:r>
                              </m:sup>
                            </m:sSup>
                            <m:sSup>
                              <m:sSupPr>
                                <m:ctrlPr>
                                  <a:rPr lang="pt-BR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BR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𝑀</m:t>
                                        </m:r>
                                      </m:num>
                                      <m:den>
                                        <m:r>
                                          <a:rPr lang="pt-BR" sz="1100" i="1">
                                            <a:latin typeface="Cambria Math" panose="02040503050406030204" pitchFamily="18" charset="0"/>
                                          </a:rPr>
                                          <m:t>𝐷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pt-BR" sz="1100" i="1">
                                    <a:latin typeface="Cambria Math" panose="02040503050406030204" pitchFamily="18" charset="0"/>
                                  </a:rPr>
                                  <m:t>8</m:t>
                                </m:r>
                              </m:sup>
                            </m:sSup>
                          </m:e>
                        </m:d>
                      </m:e>
                      <m:sup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1/5</m:t>
                        </m:r>
                      </m:sup>
                    </m:sSup>
                    <m:r>
                      <a:rPr lang="pt-BR" sz="1100" i="1">
                        <a:latin typeface="Cambria Math" panose="02040503050406030204" pitchFamily="18" charset="0"/>
                      </a:rPr>
                      <m:t>+ </m:t>
                    </m:r>
                    <m:func>
                      <m:func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t-BR" sz="1100">
                            <a:latin typeface="Cambria Math" panose="02040503050406030204" pitchFamily="18" charset="0"/>
                          </a:rPr>
                          <m:t>sen</m:t>
                        </m:r>
                      </m:fName>
                      <m:e>
                        <m:sSub>
                          <m:sSubPr>
                            <m:ctrlPr>
                              <a:rPr lang="pt-B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i="1">
                                <a:latin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pt-BR" sz="11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fun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8" name="Retângulo 7"/>
            <xdr:cNvSpPr/>
          </xdr:nvSpPr>
          <xdr:spPr>
            <a:xfrm>
              <a:off x="4314825" y="619125"/>
              <a:ext cx="2581275" cy="52527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𝜃_(</a:t>
              </a:r>
              <a:r>
                <a:rPr lang="pt-BR" sz="1100" i="0">
                  <a:latin typeface="Cambria Math" panose="02040503050406030204" pitchFamily="18" charset="0"/>
                </a:rPr>
                <a:t>𝑖+1)=𝜃_𝑖^(2/5) [2^13 (𝑀/𝐷)^8 ]^(1/5)+  sen⁡〖𝜃_𝑖 〗</a:t>
              </a:r>
              <a:endParaRPr lang="pt-BR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3"/>
  <sheetViews>
    <sheetView tabSelected="1" workbookViewId="0"/>
  </sheetViews>
  <sheetFormatPr defaultRowHeight="15"/>
  <cols>
    <col min="1" max="1" width="2" style="5" customWidth="1"/>
    <col min="2" max="2" width="34.42578125" style="5" customWidth="1"/>
    <col min="3" max="3" width="9.140625" style="8"/>
    <col min="4" max="4" width="8.140625" style="5" customWidth="1"/>
    <col min="5" max="5" width="6.42578125" style="8" bestFit="1" customWidth="1"/>
    <col min="6" max="6" width="6.7109375" style="5" customWidth="1"/>
    <col min="7" max="11" width="8.140625" style="5" customWidth="1"/>
    <col min="12" max="12" width="6.7109375" style="5" customWidth="1"/>
    <col min="13" max="13" width="5.85546875" style="8" customWidth="1"/>
    <col min="14" max="22" width="8.7109375" style="5" customWidth="1"/>
    <col min="23" max="16384" width="9.140625" style="5"/>
  </cols>
  <sheetData>
    <row r="1" spans="1:27" ht="9" customHeight="1">
      <c r="C1" s="5"/>
      <c r="E1" s="5"/>
      <c r="G1" s="14"/>
      <c r="H1" s="14"/>
      <c r="I1" s="14"/>
      <c r="J1" s="14"/>
      <c r="K1" s="14"/>
      <c r="M1" s="13"/>
      <c r="N1" s="14"/>
      <c r="O1" s="14"/>
      <c r="P1" s="14"/>
      <c r="Q1" s="14"/>
      <c r="R1" s="14"/>
      <c r="S1" s="14"/>
      <c r="T1" s="14"/>
      <c r="U1" s="14"/>
      <c r="V1" s="14"/>
    </row>
    <row r="2" spans="1:27" ht="26.25">
      <c r="A2" s="12"/>
      <c r="B2" s="64" t="s">
        <v>94</v>
      </c>
      <c r="C2" s="65"/>
      <c r="D2" s="65"/>
      <c r="E2" s="66"/>
      <c r="F2" s="6"/>
      <c r="G2" s="14"/>
      <c r="H2" s="14"/>
      <c r="I2" s="14"/>
      <c r="J2" s="14"/>
      <c r="K2" s="14"/>
      <c r="M2" s="13"/>
      <c r="N2" s="14"/>
      <c r="O2" s="14"/>
      <c r="P2" s="14"/>
      <c r="Q2" s="14"/>
      <c r="R2" s="14"/>
      <c r="S2" s="14"/>
      <c r="T2" s="14"/>
      <c r="U2" s="14"/>
      <c r="V2" s="14"/>
    </row>
    <row r="3" spans="1:27">
      <c r="A3" s="12"/>
      <c r="B3" s="67" t="s">
        <v>118</v>
      </c>
      <c r="C3" s="68"/>
      <c r="D3" s="68"/>
      <c r="E3" s="69"/>
      <c r="F3" s="6"/>
      <c r="G3" s="14"/>
      <c r="H3" s="14"/>
      <c r="I3" s="14"/>
      <c r="J3" s="14"/>
      <c r="K3" s="14"/>
      <c r="M3" s="13"/>
      <c r="N3" s="14"/>
      <c r="O3" s="14"/>
      <c r="P3" s="14"/>
      <c r="Q3" s="14"/>
      <c r="R3" s="14"/>
      <c r="S3" s="14"/>
      <c r="T3" s="14"/>
      <c r="U3" s="14"/>
      <c r="V3" s="14"/>
    </row>
    <row r="4" spans="1:27">
      <c r="A4" s="12"/>
      <c r="B4" s="70" t="s">
        <v>93</v>
      </c>
      <c r="C4" s="71"/>
      <c r="D4" s="71"/>
      <c r="E4" s="72"/>
      <c r="F4" s="6"/>
      <c r="G4" s="14"/>
      <c r="H4" s="14"/>
      <c r="I4" s="14"/>
      <c r="J4" s="14"/>
      <c r="K4" s="14"/>
      <c r="M4" s="13"/>
      <c r="N4" s="14"/>
      <c r="O4" s="14"/>
      <c r="P4" s="14"/>
      <c r="Q4" s="14"/>
      <c r="R4" s="14"/>
      <c r="S4" s="14"/>
      <c r="T4" s="14"/>
      <c r="U4" s="14"/>
      <c r="V4" s="14"/>
    </row>
    <row r="5" spans="1:27" ht="33.75" customHeight="1">
      <c r="A5" s="12"/>
      <c r="B5" s="73" t="s">
        <v>121</v>
      </c>
      <c r="C5" s="73"/>
      <c r="D5" s="73"/>
      <c r="E5" s="73"/>
      <c r="F5" s="6"/>
      <c r="G5" s="14"/>
      <c r="H5" s="14"/>
      <c r="I5" s="14"/>
      <c r="J5" s="14"/>
      <c r="K5" s="14"/>
      <c r="M5" s="13"/>
      <c r="N5" s="14"/>
      <c r="O5" s="14"/>
      <c r="P5" s="14"/>
      <c r="Q5" s="14"/>
      <c r="R5" s="14"/>
      <c r="S5" s="14"/>
      <c r="T5" s="14"/>
      <c r="U5" s="14"/>
      <c r="V5" s="14"/>
    </row>
    <row r="6" spans="1:27" ht="17.25">
      <c r="A6" s="12"/>
      <c r="B6" s="24" t="s">
        <v>75</v>
      </c>
      <c r="C6" s="24" t="s">
        <v>0</v>
      </c>
      <c r="D6" s="24" t="s">
        <v>1</v>
      </c>
      <c r="E6" s="24" t="s">
        <v>2</v>
      </c>
      <c r="F6" s="6"/>
      <c r="L6" s="16"/>
      <c r="M6" s="60" t="s">
        <v>125</v>
      </c>
      <c r="N6" s="60"/>
      <c r="O6" s="60"/>
      <c r="P6" s="60"/>
      <c r="Q6" s="60"/>
      <c r="R6" s="60"/>
      <c r="S6" s="60"/>
      <c r="T6" s="60"/>
      <c r="U6" s="60"/>
      <c r="V6" s="60"/>
      <c r="W6" s="34"/>
      <c r="AA6" s="6"/>
    </row>
    <row r="7" spans="1:27">
      <c r="A7" s="12"/>
      <c r="B7" s="19" t="s">
        <v>3</v>
      </c>
      <c r="C7" s="37" t="s">
        <v>4</v>
      </c>
      <c r="D7" s="25">
        <v>9.6000000000000002E-2</v>
      </c>
      <c r="E7" s="20" t="s">
        <v>5</v>
      </c>
      <c r="F7" s="6"/>
      <c r="L7" s="17"/>
      <c r="M7" s="39" t="s">
        <v>90</v>
      </c>
      <c r="N7" s="40">
        <v>0</v>
      </c>
      <c r="O7" s="40">
        <f>N7+0.5</f>
        <v>0.5</v>
      </c>
      <c r="P7" s="40">
        <f t="shared" ref="P7:V7" si="0">O7+0.5</f>
        <v>1</v>
      </c>
      <c r="Q7" s="40">
        <f t="shared" si="0"/>
        <v>1.5</v>
      </c>
      <c r="R7" s="40">
        <f t="shared" si="0"/>
        <v>2</v>
      </c>
      <c r="S7" s="40">
        <f t="shared" si="0"/>
        <v>2.5</v>
      </c>
      <c r="T7" s="40">
        <f t="shared" si="0"/>
        <v>3</v>
      </c>
      <c r="U7" s="40">
        <f t="shared" si="0"/>
        <v>3.5</v>
      </c>
      <c r="V7" s="40">
        <f t="shared" si="0"/>
        <v>4</v>
      </c>
      <c r="W7" s="34"/>
      <c r="AA7" s="6"/>
    </row>
    <row r="8" spans="1:27" ht="16.5">
      <c r="A8" s="12"/>
      <c r="B8" s="19" t="s">
        <v>6</v>
      </c>
      <c r="C8" s="37" t="s">
        <v>110</v>
      </c>
      <c r="D8" s="25">
        <v>1E-3</v>
      </c>
      <c r="E8" s="20" t="s">
        <v>7</v>
      </c>
      <c r="F8" s="6"/>
      <c r="L8" s="17"/>
      <c r="M8" s="3">
        <v>0.02</v>
      </c>
      <c r="N8" s="2">
        <f>$M8^(5/3)*(1+$M8*N$7)^(5/3)/(1+2*$M8*SQRT(1+N$7^2))^(2/3)</f>
        <v>1.4355812141604797E-3</v>
      </c>
      <c r="O8" s="2">
        <f t="shared" ref="O8:V23" si="1">$M8^(5/3)*(1+$M8*O$7)^(5/3)/(1+2*$M8*SQRT(1+O$7^2))^(2/3)</f>
        <v>1.4551864195747385E-3</v>
      </c>
      <c r="P8" s="2">
        <f t="shared" si="1"/>
        <v>1.4681998034418225E-3</v>
      </c>
      <c r="Q8" s="2">
        <f t="shared" si="1"/>
        <v>1.4778108782147422E-3</v>
      </c>
      <c r="R8" s="2">
        <f t="shared" si="1"/>
        <v>1.4858305756655153E-3</v>
      </c>
      <c r="S8" s="2">
        <f t="shared" si="1"/>
        <v>1.4930803935365152E-3</v>
      </c>
      <c r="T8" s="2">
        <f t="shared" si="1"/>
        <v>1.4999424281861174E-3</v>
      </c>
      <c r="U8" s="2">
        <f t="shared" si="1"/>
        <v>1.5066084428018217E-3</v>
      </c>
      <c r="V8" s="2">
        <f t="shared" si="1"/>
        <v>1.5131818871780677E-3</v>
      </c>
      <c r="W8" s="34"/>
      <c r="AA8" s="6"/>
    </row>
    <row r="9" spans="1:27" ht="17.25">
      <c r="A9" s="12"/>
      <c r="B9" s="19" t="s">
        <v>8</v>
      </c>
      <c r="C9" s="37" t="s">
        <v>9</v>
      </c>
      <c r="D9" s="25">
        <v>0.03</v>
      </c>
      <c r="E9" s="20" t="s">
        <v>10</v>
      </c>
      <c r="F9" s="6"/>
      <c r="L9" s="18"/>
      <c r="M9" s="3">
        <f>M8+0.02</f>
        <v>0.04</v>
      </c>
      <c r="N9" s="2">
        <f>$M9^(5/3)*(1+$M9*N$7)^(5/3)/(1+2*$M9*SQRT(1+N$7^2))^(2/3)</f>
        <v>4.4444444444444444E-3</v>
      </c>
      <c r="O9" s="2">
        <f t="shared" si="1"/>
        <v>4.5669964213611736E-3</v>
      </c>
      <c r="P9" s="2">
        <f t="shared" si="1"/>
        <v>4.6500374418616645E-3</v>
      </c>
      <c r="Q9" s="2">
        <f t="shared" si="1"/>
        <v>4.7126973723927807E-3</v>
      </c>
      <c r="R9" s="2">
        <f t="shared" si="1"/>
        <v>4.76604906753046E-3</v>
      </c>
      <c r="S9" s="2">
        <f t="shared" si="1"/>
        <v>4.8151157965902296E-3</v>
      </c>
      <c r="T9" s="2">
        <f t="shared" si="1"/>
        <v>4.8622067223588949E-3</v>
      </c>
      <c r="U9" s="2">
        <f t="shared" si="1"/>
        <v>4.9084541722082013E-3</v>
      </c>
      <c r="V9" s="2">
        <f t="shared" si="1"/>
        <v>4.9544471486923838E-3</v>
      </c>
      <c r="W9" s="34"/>
      <c r="AA9" s="6"/>
    </row>
    <row r="10" spans="1:27">
      <c r="A10" s="12"/>
      <c r="B10" s="19" t="s">
        <v>95</v>
      </c>
      <c r="C10" s="37" t="s">
        <v>73</v>
      </c>
      <c r="D10" s="25">
        <v>2</v>
      </c>
      <c r="E10" s="20" t="s">
        <v>74</v>
      </c>
      <c r="F10" s="6"/>
      <c r="L10" s="18"/>
      <c r="M10" s="3">
        <f t="shared" ref="M10:M73" si="2">M9+0.02</f>
        <v>0.06</v>
      </c>
      <c r="N10" s="2">
        <f t="shared" ref="N10:V41" si="3">$M10^(5/3)*(1+$M10*N$7)^(5/3)/(1+2*$M10*SQRT(1+N$7^2))^(2/3)</f>
        <v>8.5265511597779758E-3</v>
      </c>
      <c r="O10" s="2">
        <f t="shared" si="1"/>
        <v>8.8823974006170137E-3</v>
      </c>
      <c r="P10" s="2">
        <f t="shared" si="1"/>
        <v>9.128038710900406E-3</v>
      </c>
      <c r="Q10" s="2">
        <f t="shared" si="1"/>
        <v>9.3166812200624234E-3</v>
      </c>
      <c r="R10" s="2">
        <f t="shared" si="1"/>
        <v>9.4796950255664359E-3</v>
      </c>
      <c r="S10" s="2">
        <f t="shared" si="1"/>
        <v>9.6312918039645028E-3</v>
      </c>
      <c r="T10" s="2">
        <f t="shared" si="1"/>
        <v>9.7779217955439608E-3</v>
      </c>
      <c r="U10" s="2">
        <f t="shared" si="1"/>
        <v>9.9226763548822192E-3</v>
      </c>
      <c r="V10" s="2">
        <f t="shared" si="1"/>
        <v>1.0067109499490858E-2</v>
      </c>
      <c r="W10" s="34"/>
      <c r="AA10" s="6"/>
    </row>
    <row r="11" spans="1:27">
      <c r="A11" s="12"/>
      <c r="B11" s="19" t="s">
        <v>76</v>
      </c>
      <c r="C11" s="37" t="s">
        <v>89</v>
      </c>
      <c r="D11" s="25">
        <v>0</v>
      </c>
      <c r="E11" s="20" t="s">
        <v>36</v>
      </c>
      <c r="F11" s="6"/>
      <c r="G11" s="60" t="s">
        <v>77</v>
      </c>
      <c r="H11" s="60"/>
      <c r="I11" s="60"/>
      <c r="J11" s="60"/>
      <c r="K11" s="60"/>
      <c r="L11" s="18"/>
      <c r="M11" s="3">
        <f t="shared" si="2"/>
        <v>0.08</v>
      </c>
      <c r="N11" s="2">
        <f t="shared" si="3"/>
        <v>1.3453790237443619E-2</v>
      </c>
      <c r="O11" s="2">
        <f t="shared" si="1"/>
        <v>1.4208813317561424E-2</v>
      </c>
      <c r="P11" s="2">
        <f t="shared" si="1"/>
        <v>1.4738881160657451E-2</v>
      </c>
      <c r="Q11" s="2">
        <f t="shared" si="1"/>
        <v>1.5151988366640608E-2</v>
      </c>
      <c r="R11" s="2">
        <f t="shared" si="1"/>
        <v>1.5512994351494979E-2</v>
      </c>
      <c r="S11" s="2">
        <f t="shared" si="1"/>
        <v>1.5851246979304918E-2</v>
      </c>
      <c r="T11" s="2">
        <f t="shared" si="1"/>
        <v>1.6179917826976069E-2</v>
      </c>
      <c r="U11" s="2">
        <f t="shared" si="1"/>
        <v>1.6505200450342511E-2</v>
      </c>
      <c r="V11" s="2">
        <f t="shared" si="1"/>
        <v>1.6830125008086318E-2</v>
      </c>
      <c r="W11" s="34"/>
      <c r="AA11" s="6"/>
    </row>
    <row r="12" spans="1:27" ht="16.5">
      <c r="A12" s="12"/>
      <c r="B12" s="59"/>
      <c r="C12" s="59"/>
      <c r="D12" s="59"/>
      <c r="E12" s="59"/>
      <c r="F12" s="6"/>
      <c r="G12" s="24" t="s">
        <v>78</v>
      </c>
      <c r="H12" s="39" t="s">
        <v>83</v>
      </c>
      <c r="I12" s="39" t="s">
        <v>79</v>
      </c>
      <c r="J12" s="39" t="s">
        <v>126</v>
      </c>
      <c r="K12" s="24" t="s">
        <v>81</v>
      </c>
      <c r="L12" s="18"/>
      <c r="M12" s="3">
        <f t="shared" si="2"/>
        <v>0.1</v>
      </c>
      <c r="N12" s="2">
        <f t="shared" si="3"/>
        <v>1.9078570709222201E-2</v>
      </c>
      <c r="O12" s="2">
        <f t="shared" si="1"/>
        <v>2.0427767727082928E-2</v>
      </c>
      <c r="P12" s="2">
        <f t="shared" si="1"/>
        <v>2.1389741414854248E-2</v>
      </c>
      <c r="Q12" s="2">
        <f t="shared" si="1"/>
        <v>2.2148907274506059E-2</v>
      </c>
      <c r="R12" s="2">
        <f t="shared" si="1"/>
        <v>2.2818144230131582E-2</v>
      </c>
      <c r="S12" s="2">
        <f t="shared" si="1"/>
        <v>2.3448510097126528E-2</v>
      </c>
      <c r="T12" s="2">
        <f t="shared" si="1"/>
        <v>2.4062717950616489E-2</v>
      </c>
      <c r="U12" s="2">
        <f t="shared" si="1"/>
        <v>2.4671295070955349E-2</v>
      </c>
      <c r="V12" s="2">
        <f t="shared" si="1"/>
        <v>2.5279293194785092E-2</v>
      </c>
      <c r="W12" s="6"/>
    </row>
    <row r="13" spans="1:27">
      <c r="A13" s="12"/>
      <c r="B13" s="60" t="s">
        <v>77</v>
      </c>
      <c r="C13" s="60"/>
      <c r="D13" s="60"/>
      <c r="E13" s="60"/>
      <c r="F13" s="6"/>
      <c r="G13" s="1">
        <v>0</v>
      </c>
      <c r="H13" s="1">
        <v>1</v>
      </c>
      <c r="I13" s="2">
        <f t="shared" ref="I13:I23" si="4">$D$10/H13</f>
        <v>2</v>
      </c>
      <c r="J13" s="2">
        <f>((I13+$D$11)^5/(I13+2*SQRT(1+$D$11^2))^2)^0.125</f>
        <v>1.0905077326652577</v>
      </c>
      <c r="K13" s="1" t="s">
        <v>36</v>
      </c>
      <c r="L13" s="18"/>
      <c r="M13" s="3">
        <f t="shared" si="2"/>
        <v>0.12000000000000001</v>
      </c>
      <c r="N13" s="2">
        <f t="shared" si="3"/>
        <v>2.5294200298403506E-2</v>
      </c>
      <c r="O13" s="2">
        <f t="shared" si="1"/>
        <v>2.7457274750532699E-2</v>
      </c>
      <c r="P13" s="2">
        <f t="shared" si="1"/>
        <v>2.9021698002220393E-2</v>
      </c>
      <c r="Q13" s="2">
        <f t="shared" si="1"/>
        <v>3.0269744493306272E-2</v>
      </c>
      <c r="R13" s="2">
        <f t="shared" si="1"/>
        <v>3.1377648145487116E-2</v>
      </c>
      <c r="S13" s="2">
        <f t="shared" si="1"/>
        <v>3.2425184362859384E-2</v>
      </c>
      <c r="T13" s="2">
        <f t="shared" si="1"/>
        <v>3.3447614397416343E-2</v>
      </c>
      <c r="U13" s="2">
        <f t="shared" si="1"/>
        <v>3.4461117862637843E-2</v>
      </c>
      <c r="V13" s="2">
        <f t="shared" si="1"/>
        <v>3.5473363870950438E-2</v>
      </c>
      <c r="W13" s="6"/>
    </row>
    <row r="14" spans="1:27">
      <c r="A14" s="12"/>
      <c r="B14" s="19" t="s">
        <v>84</v>
      </c>
      <c r="C14" s="37" t="s">
        <v>85</v>
      </c>
      <c r="D14" s="26">
        <f>(D9*D7/SQRT(D8))^(3/8)</f>
        <v>0.40716663509038242</v>
      </c>
      <c r="E14" s="20" t="s">
        <v>74</v>
      </c>
      <c r="F14" s="6"/>
      <c r="G14" s="4">
        <f t="shared" ref="G14:G23" si="5">G13+1</f>
        <v>1</v>
      </c>
      <c r="H14" s="2">
        <f>$D$14/J13</f>
        <v>0.37337345063592164</v>
      </c>
      <c r="I14" s="2">
        <f t="shared" si="4"/>
        <v>5.3565672561711146</v>
      </c>
      <c r="J14" s="2">
        <f t="shared" ref="J14:J23" si="6">((I14+$D$11)^5/(I14+2*SQRT(1+$D$11^2))^2)^0.125</f>
        <v>1.7333461450447434</v>
      </c>
      <c r="K14" s="23">
        <f>(H14-H13)/H13*100</f>
        <v>-62.662654936407833</v>
      </c>
      <c r="L14" s="18"/>
      <c r="M14" s="3">
        <f t="shared" si="2"/>
        <v>0.14000000000000001</v>
      </c>
      <c r="N14" s="2">
        <f t="shared" si="3"/>
        <v>3.2018924962700999E-2</v>
      </c>
      <c r="O14" s="2">
        <f t="shared" si="1"/>
        <v>3.5237002137548379E-2</v>
      </c>
      <c r="P14" s="2">
        <f t="shared" si="1"/>
        <v>3.759545883240626E-2</v>
      </c>
      <c r="Q14" s="2">
        <f t="shared" si="1"/>
        <v>3.9494887334303681E-2</v>
      </c>
      <c r="R14" s="2">
        <f t="shared" si="1"/>
        <v>4.1190653390962964E-2</v>
      </c>
      <c r="S14" s="2">
        <f t="shared" si="1"/>
        <v>4.2798575349714846E-2</v>
      </c>
      <c r="T14" s="2">
        <f t="shared" si="1"/>
        <v>4.4369632889016013E-2</v>
      </c>
      <c r="U14" s="2">
        <f t="shared" si="1"/>
        <v>4.5927070294864113E-2</v>
      </c>
      <c r="V14" s="2">
        <f t="shared" si="1"/>
        <v>4.7481833384882738E-2</v>
      </c>
      <c r="W14" s="6"/>
    </row>
    <row r="15" spans="1:27">
      <c r="A15" s="12"/>
      <c r="B15" s="19" t="s">
        <v>97</v>
      </c>
      <c r="C15" s="37" t="s">
        <v>79</v>
      </c>
      <c r="D15" s="27">
        <f>I23</f>
        <v>11.998126782413422</v>
      </c>
      <c r="E15" s="20" t="s">
        <v>36</v>
      </c>
      <c r="F15" s="6"/>
      <c r="G15" s="4">
        <f t="shared" si="5"/>
        <v>2</v>
      </c>
      <c r="H15" s="2">
        <f t="shared" ref="H15:H23" si="7">$D$14/J14</f>
        <v>0.23490209168802351</v>
      </c>
      <c r="I15" s="2">
        <f t="shared" si="4"/>
        <v>8.5141855724989703</v>
      </c>
      <c r="J15" s="2">
        <f t="shared" si="6"/>
        <v>2.1178516484680863</v>
      </c>
      <c r="K15" s="23">
        <f t="shared" ref="K15:K23" si="8">(H15-H14)/H14*100</f>
        <v>-37.086557362891412</v>
      </c>
      <c r="L15" s="18"/>
      <c r="M15" s="3">
        <f t="shared" si="2"/>
        <v>0.16</v>
      </c>
      <c r="N15" s="2">
        <f t="shared" si="3"/>
        <v>3.9187782018154559E-2</v>
      </c>
      <c r="O15" s="2">
        <f t="shared" si="1"/>
        <v>4.3720847401894559E-2</v>
      </c>
      <c r="P15" s="2">
        <f t="shared" si="1"/>
        <v>4.7084311425899812E-2</v>
      </c>
      <c r="Q15" s="2">
        <f t="shared" si="1"/>
        <v>4.9815998931970799E-2</v>
      </c>
      <c r="R15" s="2">
        <f t="shared" si="1"/>
        <v>5.2266368752585411E-2</v>
      </c>
      <c r="S15" s="2">
        <f t="shared" si="1"/>
        <v>5.4594850692987848E-2</v>
      </c>
      <c r="T15" s="2">
        <f t="shared" si="1"/>
        <v>5.6871465261234072E-2</v>
      </c>
      <c r="U15" s="2">
        <f t="shared" si="1"/>
        <v>5.9128032864641272E-2</v>
      </c>
      <c r="V15" s="2">
        <f t="shared" si="1"/>
        <v>6.1379506154396572E-2</v>
      </c>
      <c r="W15" s="6"/>
    </row>
    <row r="16" spans="1:27">
      <c r="A16" s="12"/>
      <c r="B16" s="36" t="s">
        <v>96</v>
      </c>
      <c r="C16" s="38" t="s">
        <v>83</v>
      </c>
      <c r="D16" s="28">
        <f>H23</f>
        <v>0.16669268763950335</v>
      </c>
      <c r="E16" s="21" t="s">
        <v>74</v>
      </c>
      <c r="F16" s="6"/>
      <c r="G16" s="4">
        <f t="shared" si="5"/>
        <v>3</v>
      </c>
      <c r="H16" s="2">
        <f t="shared" si="7"/>
        <v>0.19225455918260367</v>
      </c>
      <c r="I16" s="2">
        <f t="shared" si="4"/>
        <v>10.402874233533245</v>
      </c>
      <c r="J16" s="2">
        <f t="shared" si="6"/>
        <v>2.3032456391619665</v>
      </c>
      <c r="K16" s="23">
        <f t="shared" si="8"/>
        <v>-18.155450298016319</v>
      </c>
      <c r="L16" s="18"/>
      <c r="M16" s="3">
        <f t="shared" si="2"/>
        <v>0.18</v>
      </c>
      <c r="N16" s="2">
        <f t="shared" si="3"/>
        <v>4.674784222230885E-2</v>
      </c>
      <c r="O16" s="2">
        <f t="shared" si="1"/>
        <v>5.287268448742076E-2</v>
      </c>
      <c r="P16" s="2">
        <f t="shared" si="1"/>
        <v>5.747014183525094E-2</v>
      </c>
      <c r="Q16" s="2">
        <f t="shared" si="1"/>
        <v>6.1232229825333946E-2</v>
      </c>
      <c r="R16" s="2">
        <f t="shared" si="1"/>
        <v>6.4620459583229303E-2</v>
      </c>
      <c r="S16" s="2">
        <f t="shared" si="1"/>
        <v>6.784563270337593E-2</v>
      </c>
      <c r="T16" s="2">
        <f t="shared" si="1"/>
        <v>7.1000277135251338E-2</v>
      </c>
      <c r="U16" s="2">
        <f t="shared" si="1"/>
        <v>7.412640188081808E-2</v>
      </c>
      <c r="V16" s="2">
        <f t="shared" si="1"/>
        <v>7.7243769590004771E-2</v>
      </c>
      <c r="W16" s="6"/>
    </row>
    <row r="17" spans="1:23">
      <c r="A17" s="12"/>
      <c r="B17" s="59"/>
      <c r="C17" s="59"/>
      <c r="D17" s="59"/>
      <c r="E17" s="59"/>
      <c r="F17" s="6"/>
      <c r="G17" s="4">
        <f t="shared" si="5"/>
        <v>4</v>
      </c>
      <c r="H17" s="2">
        <f t="shared" si="7"/>
        <v>0.17677950982185711</v>
      </c>
      <c r="I17" s="2">
        <f t="shared" si="4"/>
        <v>11.313528372238528</v>
      </c>
      <c r="J17" s="2">
        <f t="shared" si="6"/>
        <v>2.3846547010588628</v>
      </c>
      <c r="K17" s="23">
        <f t="shared" si="8"/>
        <v>-8.0492496128782758</v>
      </c>
      <c r="L17" s="18"/>
      <c r="M17" s="3">
        <f t="shared" si="2"/>
        <v>0.19999999999999998</v>
      </c>
      <c r="N17" s="2">
        <f t="shared" si="3"/>
        <v>5.4655176650639681E-2</v>
      </c>
      <c r="O17" s="2">
        <f t="shared" si="1"/>
        <v>6.266370161140529E-2</v>
      </c>
      <c r="P17" s="2">
        <f t="shared" si="1"/>
        <v>6.8740981747842059E-2</v>
      </c>
      <c r="Q17" s="2">
        <f t="shared" si="1"/>
        <v>7.3747921557529322E-2</v>
      </c>
      <c r="R17" s="2">
        <f t="shared" si="1"/>
        <v>7.827290273612364E-2</v>
      </c>
      <c r="S17" s="2">
        <f t="shared" si="1"/>
        <v>8.2586012729648967E-2</v>
      </c>
      <c r="T17" s="2">
        <f t="shared" si="1"/>
        <v>8.6805890167255914E-2</v>
      </c>
      <c r="U17" s="2">
        <f t="shared" si="1"/>
        <v>9.0986444823685467E-2</v>
      </c>
      <c r="V17" s="2">
        <f t="shared" si="1"/>
        <v>9.5153124347499299E-2</v>
      </c>
      <c r="W17" s="6"/>
    </row>
    <row r="18" spans="1:23">
      <c r="A18" s="12"/>
      <c r="B18" s="60" t="s">
        <v>82</v>
      </c>
      <c r="C18" s="60"/>
      <c r="D18" s="60"/>
      <c r="E18" s="60"/>
      <c r="F18" s="6"/>
      <c r="G18" s="4">
        <f t="shared" si="5"/>
        <v>5</v>
      </c>
      <c r="H18" s="2">
        <f t="shared" si="7"/>
        <v>0.17074448342965018</v>
      </c>
      <c r="I18" s="2">
        <f t="shared" si="4"/>
        <v>11.713409182112969</v>
      </c>
      <c r="J18" s="2">
        <f t="shared" si="6"/>
        <v>2.4190269844904955</v>
      </c>
      <c r="K18" s="23">
        <f t="shared" si="8"/>
        <v>-3.4138721157720728</v>
      </c>
      <c r="L18" s="18"/>
      <c r="M18" s="3">
        <f t="shared" si="2"/>
        <v>0.21999999999999997</v>
      </c>
      <c r="N18" s="2">
        <f t="shared" si="3"/>
        <v>6.2872800699510831E-2</v>
      </c>
      <c r="O18" s="2">
        <f t="shared" si="1"/>
        <v>7.3070627989878345E-2</v>
      </c>
      <c r="P18" s="2">
        <f t="shared" si="1"/>
        <v>8.0889401581113587E-2</v>
      </c>
      <c r="Q18" s="2">
        <f t="shared" si="1"/>
        <v>8.7371128850998084E-2</v>
      </c>
      <c r="R18" s="2">
        <f t="shared" si="1"/>
        <v>9.324663347938543E-2</v>
      </c>
      <c r="S18" s="2">
        <f t="shared" si="1"/>
        <v>9.8853326322714694E-2</v>
      </c>
      <c r="T18" s="2">
        <f t="shared" si="1"/>
        <v>0.10433968839316633</v>
      </c>
      <c r="U18" s="2">
        <f t="shared" si="1"/>
        <v>0.10977333844046822</v>
      </c>
      <c r="V18" s="2">
        <f t="shared" si="1"/>
        <v>0.11518635268139499</v>
      </c>
      <c r="W18" s="6"/>
    </row>
    <row r="19" spans="1:23" ht="16.5">
      <c r="A19" s="12"/>
      <c r="B19" s="19" t="s">
        <v>80</v>
      </c>
      <c r="C19" s="37" t="s">
        <v>111</v>
      </c>
      <c r="D19" s="27">
        <f>D9*D7/(D10^(8/3)*SQRT(D8))</f>
        <v>1.4343192682770411E-2</v>
      </c>
      <c r="E19" s="20" t="s">
        <v>36</v>
      </c>
      <c r="F19" s="6"/>
      <c r="G19" s="4">
        <f t="shared" si="5"/>
        <v>6</v>
      </c>
      <c r="H19" s="2">
        <f t="shared" si="7"/>
        <v>0.16831835184184246</v>
      </c>
      <c r="I19" s="2">
        <f t="shared" si="4"/>
        <v>11.882245626307384</v>
      </c>
      <c r="J19" s="2">
        <f t="shared" si="6"/>
        <v>2.4333055545956537</v>
      </c>
      <c r="K19" s="23">
        <f t="shared" si="8"/>
        <v>-1.4209136008820615</v>
      </c>
      <c r="L19" s="12"/>
      <c r="M19" s="3">
        <f t="shared" si="2"/>
        <v>0.23999999999999996</v>
      </c>
      <c r="N19" s="2">
        <f t="shared" si="3"/>
        <v>7.1369215986887863E-2</v>
      </c>
      <c r="O19" s="2">
        <f t="shared" si="1"/>
        <v>8.4074496929547354E-2</v>
      </c>
      <c r="P19" s="2">
        <f t="shared" si="1"/>
        <v>9.3911408814100997E-2</v>
      </c>
      <c r="Q19" s="2">
        <f t="shared" si="1"/>
        <v>0.10211262534634469</v>
      </c>
      <c r="R19" s="2">
        <f t="shared" si="1"/>
        <v>0.10956665415365244</v>
      </c>
      <c r="S19" s="2">
        <f t="shared" si="1"/>
        <v>0.1166863652357082</v>
      </c>
      <c r="T19" s="2">
        <f t="shared" si="1"/>
        <v>0.12365393335615545</v>
      </c>
      <c r="U19" s="2">
        <f t="shared" si="1"/>
        <v>0.13055258530555189</v>
      </c>
      <c r="V19" s="2">
        <f t="shared" si="1"/>
        <v>0.13742203367061345</v>
      </c>
      <c r="W19" s="6"/>
    </row>
    <row r="20" spans="1:23" ht="16.5">
      <c r="A20" s="12"/>
      <c r="B20" s="19" t="s">
        <v>91</v>
      </c>
      <c r="C20" s="37" t="s">
        <v>112</v>
      </c>
      <c r="D20" s="29">
        <f>ROUND(D11/0.5,0)+1</f>
        <v>1</v>
      </c>
      <c r="E20" s="20" t="s">
        <v>36</v>
      </c>
      <c r="F20" s="6"/>
      <c r="G20" s="4">
        <f t="shared" si="5"/>
        <v>7</v>
      </c>
      <c r="H20" s="2">
        <f t="shared" si="7"/>
        <v>0.16733066438014274</v>
      </c>
      <c r="I20" s="2">
        <f t="shared" si="4"/>
        <v>11.952381874588085</v>
      </c>
      <c r="J20" s="2">
        <f t="shared" si="6"/>
        <v>2.4391974036283552</v>
      </c>
      <c r="K20" s="23">
        <f t="shared" si="8"/>
        <v>-0.58679725109700764</v>
      </c>
      <c r="L20" s="12"/>
      <c r="M20" s="3">
        <f t="shared" si="2"/>
        <v>0.25999999999999995</v>
      </c>
      <c r="N20" s="2">
        <f t="shared" si="3"/>
        <v>8.0117339926736919E-2</v>
      </c>
      <c r="O20" s="2">
        <f t="shared" si="1"/>
        <v>9.5659751935413484E-2</v>
      </c>
      <c r="P20" s="2">
        <f t="shared" si="1"/>
        <v>0.10780566574308548</v>
      </c>
      <c r="Q20" s="2">
        <f t="shared" si="1"/>
        <v>0.11798521128610281</v>
      </c>
      <c r="R20" s="2">
        <f t="shared" si="1"/>
        <v>0.12725942699222789</v>
      </c>
      <c r="S20" s="2">
        <f t="shared" si="1"/>
        <v>0.1361248539018988</v>
      </c>
      <c r="T20" s="2">
        <f t="shared" si="1"/>
        <v>0.14480132236869087</v>
      </c>
      <c r="U20" s="2">
        <f t="shared" si="1"/>
        <v>0.15338965121529069</v>
      </c>
      <c r="V20" s="2">
        <f t="shared" si="1"/>
        <v>0.16193825667290021</v>
      </c>
      <c r="W20" s="6"/>
    </row>
    <row r="21" spans="1:23" ht="16.5">
      <c r="A21" s="12"/>
      <c r="B21" s="19" t="s">
        <v>92</v>
      </c>
      <c r="C21" s="37" t="s">
        <v>113</v>
      </c>
      <c r="D21" s="30">
        <f ca="1">MATCH($D$19,OFFSET($M$8:$M$142,0,D20),1)+ROUND(($D$19-OFFSET($M$7,MATCH($D$19,OFFSET($M$8:$M$142,0,D20),1),$D$20))/(OFFSET($M$7,MATCH($D$19,OFFSET($M$8:$M$142,0,D20),1)+1,$D$20)-OFFSET($M$7,MATCH($D$19,OFFSET($M$8:$M$142,0,D20),1),$D$20)),0)</f>
        <v>4</v>
      </c>
      <c r="E21" s="20" t="s">
        <v>36</v>
      </c>
      <c r="F21" s="6"/>
      <c r="G21" s="4">
        <f t="shared" si="5"/>
        <v>8</v>
      </c>
      <c r="H21" s="2">
        <f t="shared" si="7"/>
        <v>0.16692647937584462</v>
      </c>
      <c r="I21" s="2">
        <f t="shared" si="4"/>
        <v>11.981322600693472</v>
      </c>
      <c r="J21" s="2">
        <f t="shared" si="6"/>
        <v>2.4416219018026233</v>
      </c>
      <c r="K21" s="23">
        <f t="shared" si="8"/>
        <v>-0.24154867596765708</v>
      </c>
      <c r="L21" s="12"/>
      <c r="M21" s="3">
        <f t="shared" si="2"/>
        <v>0.27999999999999997</v>
      </c>
      <c r="N21" s="2">
        <f t="shared" si="3"/>
        <v>8.9093698237147523E-2</v>
      </c>
      <c r="O21" s="2">
        <f t="shared" si="1"/>
        <v>0.10781358233605808</v>
      </c>
      <c r="P21" s="2">
        <f t="shared" si="1"/>
        <v>0.12257291833772899</v>
      </c>
      <c r="Q21" s="2">
        <f t="shared" si="1"/>
        <v>0.13500321805116552</v>
      </c>
      <c r="R21" s="2">
        <f t="shared" si="1"/>
        <v>0.14635244935377537</v>
      </c>
      <c r="S21" s="2">
        <f t="shared" si="1"/>
        <v>0.15720909281689319</v>
      </c>
      <c r="T21" s="2">
        <f t="shared" si="1"/>
        <v>0.16783469740245549</v>
      </c>
      <c r="U21" s="2">
        <f t="shared" si="1"/>
        <v>0.17834973666810633</v>
      </c>
      <c r="V21" s="2">
        <f t="shared" si="1"/>
        <v>0.18881245245664002</v>
      </c>
      <c r="W21" s="6"/>
    </row>
    <row r="22" spans="1:23">
      <c r="A22" s="12"/>
      <c r="B22" s="19" t="s">
        <v>98</v>
      </c>
      <c r="C22" s="37" t="s">
        <v>90</v>
      </c>
      <c r="D22" s="31">
        <f ca="1">OFFSET($M$7,D21,0)</f>
        <v>0.08</v>
      </c>
      <c r="E22" s="20" t="s">
        <v>36</v>
      </c>
      <c r="F22" s="6"/>
      <c r="G22" s="4">
        <f t="shared" si="5"/>
        <v>9</v>
      </c>
      <c r="H22" s="2">
        <f t="shared" si="7"/>
        <v>0.16676072359515437</v>
      </c>
      <c r="I22" s="2">
        <f t="shared" si="4"/>
        <v>11.993231720770218</v>
      </c>
      <c r="J22" s="2">
        <f t="shared" si="6"/>
        <v>2.442618454691535</v>
      </c>
      <c r="K22" s="23">
        <f t="shared" si="8"/>
        <v>-9.9298674068985404E-2</v>
      </c>
      <c r="L22" s="12"/>
      <c r="M22" s="3">
        <f t="shared" si="2"/>
        <v>0.3</v>
      </c>
      <c r="N22" s="2">
        <f t="shared" si="3"/>
        <v>9.8277802282833587E-2</v>
      </c>
      <c r="O22" s="2">
        <f t="shared" si="1"/>
        <v>0.12052541813509163</v>
      </c>
      <c r="P22" s="2">
        <f t="shared" si="1"/>
        <v>0.13821556964022008</v>
      </c>
      <c r="Q22" s="2">
        <f t="shared" si="1"/>
        <v>0.15318214554956844</v>
      </c>
      <c r="R22" s="2">
        <f t="shared" si="1"/>
        <v>0.16687395009019779</v>
      </c>
      <c r="S22" s="2">
        <f t="shared" si="1"/>
        <v>0.17997971082331335</v>
      </c>
      <c r="T22" s="2">
        <f t="shared" si="1"/>
        <v>0.1928068503941105</v>
      </c>
      <c r="U22" s="2">
        <f t="shared" si="1"/>
        <v>0.20549763235384116</v>
      </c>
      <c r="V22" s="2">
        <f t="shared" si="1"/>
        <v>0.21812129624653689</v>
      </c>
      <c r="W22" s="6"/>
    </row>
    <row r="23" spans="1:23">
      <c r="A23" s="12"/>
      <c r="B23" s="36" t="s">
        <v>96</v>
      </c>
      <c r="C23" s="38" t="s">
        <v>83</v>
      </c>
      <c r="D23" s="28">
        <f ca="1">D22*$D$10</f>
        <v>0.16</v>
      </c>
      <c r="E23" s="21" t="s">
        <v>74</v>
      </c>
      <c r="F23" s="6"/>
      <c r="G23" s="4">
        <f t="shared" si="5"/>
        <v>10</v>
      </c>
      <c r="H23" s="2">
        <f t="shared" si="7"/>
        <v>0.16669268763950335</v>
      </c>
      <c r="I23" s="2">
        <f t="shared" si="4"/>
        <v>11.998126782413422</v>
      </c>
      <c r="J23" s="2">
        <f t="shared" si="6"/>
        <v>2.4430278820167688</v>
      </c>
      <c r="K23" s="23">
        <f t="shared" si="8"/>
        <v>-4.0798549073339206E-2</v>
      </c>
      <c r="L23" s="12"/>
      <c r="M23" s="3">
        <f t="shared" si="2"/>
        <v>0.32</v>
      </c>
      <c r="N23" s="2">
        <f t="shared" si="3"/>
        <v>0.10765166018755841</v>
      </c>
      <c r="O23" s="2">
        <f t="shared" si="1"/>
        <v>0.13378653862894641</v>
      </c>
      <c r="P23" s="2">
        <f t="shared" si="1"/>
        <v>0.15473735504266603</v>
      </c>
      <c r="Q23" s="2">
        <f t="shared" si="1"/>
        <v>0.1725383918439852</v>
      </c>
      <c r="R23" s="2">
        <f t="shared" si="1"/>
        <v>0.18885266863332401</v>
      </c>
      <c r="S23" s="2">
        <f t="shared" si="1"/>
        <v>0.20447749042877023</v>
      </c>
      <c r="T23" s="2">
        <f t="shared" si="1"/>
        <v>0.21977039192938877</v>
      </c>
      <c r="U23" s="2">
        <f t="shared" si="1"/>
        <v>0.23489762860468041</v>
      </c>
      <c r="V23" s="2">
        <f t="shared" si="1"/>
        <v>0.24994065567345108</v>
      </c>
      <c r="W23" s="6"/>
    </row>
    <row r="24" spans="1:23">
      <c r="B24" s="59"/>
      <c r="C24" s="59"/>
      <c r="D24" s="59"/>
      <c r="E24" s="59"/>
      <c r="L24" s="12"/>
      <c r="M24" s="3">
        <f t="shared" si="2"/>
        <v>0.34</v>
      </c>
      <c r="N24" s="2">
        <f t="shared" si="3"/>
        <v>0.11719938711700427</v>
      </c>
      <c r="O24" s="2">
        <f t="shared" si="3"/>
        <v>0.1475897643232563</v>
      </c>
      <c r="P24" s="2">
        <f t="shared" si="3"/>
        <v>0.17214309112419099</v>
      </c>
      <c r="Q24" s="2">
        <f t="shared" si="3"/>
        <v>0.19308904835712035</v>
      </c>
      <c r="R24" s="2">
        <f t="shared" si="3"/>
        <v>0.21231769190397798</v>
      </c>
      <c r="S24" s="2">
        <f t="shared" si="3"/>
        <v>0.23074324323686296</v>
      </c>
      <c r="T24" s="2">
        <f t="shared" si="3"/>
        <v>0.24877766250853425</v>
      </c>
      <c r="U24" s="2">
        <f t="shared" si="3"/>
        <v>0.26661346019169802</v>
      </c>
      <c r="V24" s="2">
        <f t="shared" si="3"/>
        <v>0.28434556718248288</v>
      </c>
      <c r="W24" s="6"/>
    </row>
    <row r="25" spans="1:23">
      <c r="B25" s="60" t="s">
        <v>130</v>
      </c>
      <c r="C25" s="60"/>
      <c r="D25" s="60"/>
      <c r="E25" s="60"/>
      <c r="L25" s="12"/>
      <c r="M25" s="3">
        <f t="shared" si="2"/>
        <v>0.36000000000000004</v>
      </c>
      <c r="N25" s="2">
        <f t="shared" si="3"/>
        <v>0.12690689058105223</v>
      </c>
      <c r="O25" s="2">
        <f t="shared" si="3"/>
        <v>0.16192921110992309</v>
      </c>
      <c r="P25" s="2">
        <f t="shared" si="3"/>
        <v>0.19043847869593269</v>
      </c>
      <c r="Q25" s="2">
        <f t="shared" si="3"/>
        <v>0.2148517426496421</v>
      </c>
      <c r="R25" s="2">
        <f t="shared" si="3"/>
        <v>0.23729833245249066</v>
      </c>
      <c r="S25" s="2">
        <f t="shared" si="3"/>
        <v>0.25881772043533868</v>
      </c>
      <c r="T25" s="2">
        <f t="shared" si="3"/>
        <v>0.27988067293898694</v>
      </c>
      <c r="U25" s="2">
        <f t="shared" si="3"/>
        <v>0.30070827462075816</v>
      </c>
      <c r="V25" s="2">
        <f t="shared" si="3"/>
        <v>0.32141023062548418</v>
      </c>
      <c r="W25" s="6"/>
    </row>
    <row r="26" spans="1:23">
      <c r="B26" s="19" t="s">
        <v>131</v>
      </c>
      <c r="C26" s="37" t="s">
        <v>132</v>
      </c>
      <c r="D26" s="27">
        <f>(D15+D11)*D16^2</f>
        <v>0.33338537527900669</v>
      </c>
      <c r="E26" s="20" t="s">
        <v>135</v>
      </c>
      <c r="L26" s="12"/>
      <c r="M26" s="3">
        <f t="shared" si="2"/>
        <v>0.38000000000000006</v>
      </c>
      <c r="N26" s="2">
        <f t="shared" si="3"/>
        <v>0.13676161346864338</v>
      </c>
      <c r="O26" s="2">
        <f t="shared" si="3"/>
        <v>0.17680009180666439</v>
      </c>
      <c r="P26" s="2">
        <f t="shared" si="3"/>
        <v>0.20962994649888753</v>
      </c>
      <c r="Q26" s="2">
        <f t="shared" si="3"/>
        <v>0.23784451631350034</v>
      </c>
      <c r="R26" s="2">
        <f t="shared" si="3"/>
        <v>0.26382403650793385</v>
      </c>
      <c r="S26" s="2">
        <f t="shared" si="3"/>
        <v>0.28874154821523867</v>
      </c>
      <c r="T26" s="2">
        <f t="shared" si="3"/>
        <v>0.31313106494647597</v>
      </c>
      <c r="U26" s="2">
        <f t="shared" si="3"/>
        <v>0.33724461621740282</v>
      </c>
      <c r="V26" s="2">
        <f t="shared" si="3"/>
        <v>0.36120801548340509</v>
      </c>
      <c r="W26" s="6"/>
    </row>
    <row r="27" spans="1:23">
      <c r="B27" s="19" t="s">
        <v>133</v>
      </c>
      <c r="C27" s="37" t="s">
        <v>134</v>
      </c>
      <c r="D27" s="30">
        <f>D10+2*D16*SQRT(1+D11^2)</f>
        <v>2.3333853752790068</v>
      </c>
      <c r="E27" s="20" t="s">
        <v>74</v>
      </c>
      <c r="L27" s="12"/>
      <c r="M27" s="3">
        <f t="shared" si="2"/>
        <v>0.40000000000000008</v>
      </c>
      <c r="N27" s="2">
        <f t="shared" si="3"/>
        <v>0.14675232217309456</v>
      </c>
      <c r="O27" s="2">
        <f t="shared" si="3"/>
        <v>0.19219855427789029</v>
      </c>
      <c r="P27" s="2">
        <f t="shared" si="3"/>
        <v>0.22972452585630657</v>
      </c>
      <c r="Q27" s="2">
        <f t="shared" si="3"/>
        <v>0.26208572918069084</v>
      </c>
      <c r="R27" s="2">
        <f t="shared" si="3"/>
        <v>0.29192431404781538</v>
      </c>
      <c r="S27" s="2">
        <f t="shared" si="3"/>
        <v>0.32055518116987847</v>
      </c>
      <c r="T27" s="2">
        <f t="shared" si="3"/>
        <v>0.34858008598608214</v>
      </c>
      <c r="U27" s="2">
        <f t="shared" si="3"/>
        <v>0.37628442088569242</v>
      </c>
      <c r="V27" s="2">
        <f t="shared" si="3"/>
        <v>0.40381147446482452</v>
      </c>
      <c r="W27" s="6"/>
    </row>
    <row r="28" spans="1:23" ht="16.5">
      <c r="B28" s="19" t="s">
        <v>136</v>
      </c>
      <c r="C28" s="37" t="s">
        <v>137</v>
      </c>
      <c r="D28" s="30">
        <f>D26/D27</f>
        <v>0.1428762598801937</v>
      </c>
      <c r="E28" s="20" t="s">
        <v>74</v>
      </c>
      <c r="L28" s="12"/>
      <c r="M28" s="3">
        <f t="shared" si="2"/>
        <v>0.4200000000000001</v>
      </c>
      <c r="N28" s="2">
        <f t="shared" si="3"/>
        <v>0.15686893038955496</v>
      </c>
      <c r="O28" s="2">
        <f t="shared" si="3"/>
        <v>0.20812154818751746</v>
      </c>
      <c r="P28" s="2">
        <f t="shared" si="3"/>
        <v>0.25072974921271513</v>
      </c>
      <c r="Q28" s="2">
        <f t="shared" si="3"/>
        <v>0.28759398351712268</v>
      </c>
      <c r="R28" s="2">
        <f t="shared" si="3"/>
        <v>0.32162868529272998</v>
      </c>
      <c r="S28" s="2">
        <f t="shared" si="3"/>
        <v>0.35429886881615025</v>
      </c>
      <c r="T28" s="2">
        <f t="shared" si="3"/>
        <v>0.38627857411645666</v>
      </c>
      <c r="U28" s="2">
        <f t="shared" si="3"/>
        <v>0.41788901809274764</v>
      </c>
      <c r="V28" s="2">
        <f t="shared" si="3"/>
        <v>0.44929236168299741</v>
      </c>
      <c r="W28" s="6"/>
    </row>
    <row r="29" spans="1:23">
      <c r="B29" s="19" t="s">
        <v>138</v>
      </c>
      <c r="C29" s="37" t="s">
        <v>139</v>
      </c>
      <c r="D29" s="30">
        <f>D10+2*D11*D16</f>
        <v>2</v>
      </c>
      <c r="E29" s="20" t="s">
        <v>74</v>
      </c>
      <c r="L29" s="12"/>
      <c r="M29" s="3">
        <f t="shared" si="2"/>
        <v>0.44000000000000011</v>
      </c>
      <c r="N29" s="2">
        <f t="shared" si="3"/>
        <v>0.16710235145384406</v>
      </c>
      <c r="O29" s="2">
        <f t="shared" si="3"/>
        <v>0.22456671442556037</v>
      </c>
      <c r="P29" s="2">
        <f t="shared" si="3"/>
        <v>0.27265356732466445</v>
      </c>
      <c r="Q29" s="2">
        <f t="shared" si="3"/>
        <v>0.31438806357434634</v>
      </c>
      <c r="R29" s="2">
        <f t="shared" si="3"/>
        <v>0.35296663959317021</v>
      </c>
      <c r="S29" s="2">
        <f t="shared" si="3"/>
        <v>0.39001263179000956</v>
      </c>
      <c r="T29" s="2">
        <f t="shared" si="3"/>
        <v>0.42627695005069782</v>
      </c>
      <c r="U29" s="2">
        <f t="shared" si="3"/>
        <v>0.46211913772300423</v>
      </c>
      <c r="V29" s="2">
        <f t="shared" si="3"/>
        <v>0.49772165355309472</v>
      </c>
      <c r="W29" s="6"/>
    </row>
    <row r="30" spans="1:23" ht="16.5">
      <c r="B30" s="19" t="s">
        <v>140</v>
      </c>
      <c r="C30" s="37" t="s">
        <v>141</v>
      </c>
      <c r="D30" s="30">
        <f>D26/D29</f>
        <v>0.16669268763950335</v>
      </c>
      <c r="E30" s="20" t="s">
        <v>74</v>
      </c>
      <c r="L30" s="12"/>
      <c r="M30" s="3">
        <f t="shared" si="2"/>
        <v>0.46000000000000013</v>
      </c>
      <c r="N30" s="2">
        <f t="shared" si="3"/>
        <v>0.1774443737467869</v>
      </c>
      <c r="O30" s="2">
        <f t="shared" si="3"/>
        <v>0.24153229267790913</v>
      </c>
      <c r="P30" s="2">
        <f t="shared" si="3"/>
        <v>0.29550428117013777</v>
      </c>
      <c r="Q30" s="2">
        <f t="shared" si="3"/>
        <v>0.34248688706839248</v>
      </c>
      <c r="R30" s="2">
        <f t="shared" si="3"/>
        <v>0.38596760376057576</v>
      </c>
      <c r="S30" s="2">
        <f t="shared" si="3"/>
        <v>0.42773624523429832</v>
      </c>
      <c r="T30" s="2">
        <f t="shared" si="3"/>
        <v>0.46862521434342352</v>
      </c>
      <c r="U30" s="2">
        <f t="shared" si="3"/>
        <v>0.50903492017472829</v>
      </c>
      <c r="V30" s="2">
        <f t="shared" si="3"/>
        <v>0.5491695711674961</v>
      </c>
      <c r="W30" s="6"/>
    </row>
    <row r="31" spans="1:23">
      <c r="B31" s="19" t="s">
        <v>144</v>
      </c>
      <c r="C31" s="37" t="s">
        <v>145</v>
      </c>
      <c r="D31" s="30">
        <f>D7/D26</f>
        <v>0.28795504277792217</v>
      </c>
      <c r="E31" s="20" t="s">
        <v>146</v>
      </c>
      <c r="L31" s="12"/>
      <c r="M31" s="3">
        <f t="shared" si="2"/>
        <v>0.48000000000000015</v>
      </c>
      <c r="N31" s="2">
        <f t="shared" si="3"/>
        <v>0.18788755490590398</v>
      </c>
      <c r="O31" s="2">
        <f t="shared" si="3"/>
        <v>0.25901704364983552</v>
      </c>
      <c r="P31" s="2">
        <f t="shared" si="3"/>
        <v>0.31929048558368617</v>
      </c>
      <c r="Q31" s="2">
        <f t="shared" si="3"/>
        <v>0.37190946600951313</v>
      </c>
      <c r="R31" s="2">
        <f t="shared" si="3"/>
        <v>0.42066091766027541</v>
      </c>
      <c r="S31" s="2">
        <f t="shared" si="3"/>
        <v>0.4675092275704244</v>
      </c>
      <c r="T31" s="2">
        <f t="shared" si="3"/>
        <v>0.5133729482553292</v>
      </c>
      <c r="U31" s="2">
        <f t="shared" si="3"/>
        <v>0.55869592856485695</v>
      </c>
      <c r="V31" s="2">
        <f t="shared" si="3"/>
        <v>0.60370560331694412</v>
      </c>
      <c r="W31" s="6"/>
    </row>
    <row r="32" spans="1:23">
      <c r="B32" s="19" t="s">
        <v>142</v>
      </c>
      <c r="C32" s="37" t="s">
        <v>143</v>
      </c>
      <c r="D32" s="30">
        <f>D31/SQRT(9.81*D30)</f>
        <v>0.22518108652097626</v>
      </c>
      <c r="E32" s="20" t="s">
        <v>36</v>
      </c>
      <c r="L32" s="12"/>
      <c r="M32" s="3">
        <f t="shared" si="2"/>
        <v>0.50000000000000011</v>
      </c>
      <c r="N32" s="2">
        <f t="shared" si="3"/>
        <v>0.19842513149602503</v>
      </c>
      <c r="O32" s="2">
        <f t="shared" si="3"/>
        <v>0.27702018322470345</v>
      </c>
      <c r="P32" s="2">
        <f t="shared" si="3"/>
        <v>0.34402102231356169</v>
      </c>
      <c r="Q32" s="2">
        <f t="shared" si="3"/>
        <v>0.40267487492599796</v>
      </c>
      <c r="R32" s="2">
        <f t="shared" si="3"/>
        <v>0.45707581543221865</v>
      </c>
      <c r="S32" s="2">
        <f t="shared" si="3"/>
        <v>0.50937083332159683</v>
      </c>
      <c r="T32" s="2">
        <f t="shared" si="3"/>
        <v>0.56056931724233494</v>
      </c>
      <c r="U32" s="2">
        <f t="shared" si="3"/>
        <v>0.61116116224710104</v>
      </c>
      <c r="V32" s="2">
        <f t="shared" si="3"/>
        <v>0.66139852960137269</v>
      </c>
      <c r="W32" s="6"/>
    </row>
    <row r="33" spans="2:23">
      <c r="B33" s="19" t="s">
        <v>147</v>
      </c>
      <c r="C33" s="61" t="str">
        <f>IF(D32&lt;1,"subcrítico (fluvial)",IF(D32&gt;1,"supercrítico (torrencial)","crítico"))</f>
        <v>subcrítico (fluvial)</v>
      </c>
      <c r="D33" s="62"/>
      <c r="E33" s="63"/>
      <c r="L33" s="12"/>
      <c r="M33" s="3">
        <f t="shared" si="2"/>
        <v>0.52000000000000013</v>
      </c>
      <c r="N33" s="2">
        <f t="shared" si="3"/>
        <v>0.20905094147922063</v>
      </c>
      <c r="O33" s="2">
        <f t="shared" si="3"/>
        <v>0.29554132641804381</v>
      </c>
      <c r="P33" s="2">
        <f t="shared" si="3"/>
        <v>0.36970494070915194</v>
      </c>
      <c r="Q33" s="2">
        <f t="shared" si="3"/>
        <v>0.43480222498018928</v>
      </c>
      <c r="R33" s="2">
        <f t="shared" si="3"/>
        <v>0.49524141110326064</v>
      </c>
      <c r="S33" s="2">
        <f t="shared" si="3"/>
        <v>0.5533600489965117</v>
      </c>
      <c r="T33" s="2">
        <f t="shared" si="3"/>
        <v>0.61026307630315357</v>
      </c>
      <c r="U33" s="2">
        <f t="shared" si="3"/>
        <v>0.66648907108372146</v>
      </c>
      <c r="V33" s="2">
        <f t="shared" si="3"/>
        <v>0.72231644326183975</v>
      </c>
      <c r="W33" s="6"/>
    </row>
    <row r="34" spans="2:23">
      <c r="L34" s="12"/>
      <c r="M34" s="3">
        <f t="shared" si="2"/>
        <v>0.54000000000000015</v>
      </c>
      <c r="N34" s="2">
        <f t="shared" si="3"/>
        <v>0.21975935735236321</v>
      </c>
      <c r="O34" s="2">
        <f t="shared" si="3"/>
        <v>0.31458043942688224</v>
      </c>
      <c r="P34" s="2">
        <f t="shared" si="3"/>
        <v>0.39635146463207449</v>
      </c>
      <c r="Q34" s="2">
        <f t="shared" si="3"/>
        <v>0.46831064281302626</v>
      </c>
      <c r="R34" s="2">
        <f t="shared" si="3"/>
        <v>0.5351866876469753</v>
      </c>
      <c r="S34" s="2">
        <f t="shared" si="3"/>
        <v>0.59951559128979259</v>
      </c>
      <c r="T34" s="2">
        <f t="shared" si="3"/>
        <v>0.66250257662404122</v>
      </c>
      <c r="U34" s="2">
        <f t="shared" si="3"/>
        <v>0.72473757007667883</v>
      </c>
      <c r="V34" s="2">
        <f t="shared" si="3"/>
        <v>0.78652677349349887</v>
      </c>
      <c r="W34" s="6"/>
    </row>
    <row r="35" spans="2:23">
      <c r="L35" s="12"/>
      <c r="M35" s="3">
        <f t="shared" si="2"/>
        <v>0.56000000000000016</v>
      </c>
      <c r="N35" s="2">
        <f t="shared" si="3"/>
        <v>0.23054522822966891</v>
      </c>
      <c r="O35" s="2">
        <f t="shared" si="3"/>
        <v>0.33413779841206753</v>
      </c>
      <c r="P35" s="2">
        <f t="shared" si="3"/>
        <v>0.42396996447706253</v>
      </c>
      <c r="Q35" s="2">
        <f t="shared" si="3"/>
        <v>0.50321925320766059</v>
      </c>
      <c r="R35" s="2">
        <f t="shared" si="3"/>
        <v>0.5769404887639914</v>
      </c>
      <c r="S35" s="2">
        <f t="shared" si="3"/>
        <v>0.64787590703684828</v>
      </c>
      <c r="T35" s="2">
        <f t="shared" si="3"/>
        <v>0.71733577310745877</v>
      </c>
      <c r="U35" s="2">
        <f t="shared" si="3"/>
        <v>0.7859640540809284</v>
      </c>
      <c r="V35" s="2">
        <f t="shared" si="3"/>
        <v>0.85409630708803441</v>
      </c>
      <c r="W35" s="6"/>
    </row>
    <row r="36" spans="2:23">
      <c r="L36" s="12"/>
      <c r="M36" s="3">
        <f t="shared" si="2"/>
        <v>0.58000000000000018</v>
      </c>
      <c r="N36" s="2">
        <f t="shared" si="3"/>
        <v>0.24140382946765576</v>
      </c>
      <c r="O36" s="2">
        <f t="shared" si="3"/>
        <v>0.35421395391356891</v>
      </c>
      <c r="P36" s="2">
        <f t="shared" si="3"/>
        <v>0.45256993341360946</v>
      </c>
      <c r="Q36" s="2">
        <f t="shared" si="3"/>
        <v>0.53954716485568344</v>
      </c>
      <c r="R36" s="2">
        <f t="shared" si="3"/>
        <v>0.62053151281860552</v>
      </c>
      <c r="S36" s="2">
        <f t="shared" si="3"/>
        <v>0.69847917449507468</v>
      </c>
      <c r="T36" s="2">
        <f t="shared" si="3"/>
        <v>0.77481023247921221</v>
      </c>
      <c r="U36" s="2">
        <f t="shared" si="3"/>
        <v>0.85022541240614302</v>
      </c>
      <c r="V36" s="2">
        <f t="shared" si="3"/>
        <v>0.92509120931507438</v>
      </c>
      <c r="W36" s="6"/>
    </row>
    <row r="37" spans="2:23">
      <c r="L37" s="12"/>
      <c r="M37" s="3">
        <f t="shared" si="2"/>
        <v>0.6000000000000002</v>
      </c>
      <c r="N37" s="2">
        <f t="shared" si="3"/>
        <v>0.25233081868269513</v>
      </c>
      <c r="O37" s="2">
        <f t="shared" si="3"/>
        <v>0.3748097000041028</v>
      </c>
      <c r="P37" s="2">
        <f t="shared" si="3"/>
        <v>0.48216096713361961</v>
      </c>
      <c r="Q37" s="2">
        <f t="shared" si="3"/>
        <v>0.57731345865739148</v>
      </c>
      <c r="R37" s="2">
        <f t="shared" si="3"/>
        <v>0.66598830849067625</v>
      </c>
      <c r="S37" s="2">
        <f t="shared" si="3"/>
        <v>0.75136330562360443</v>
      </c>
      <c r="T37" s="2">
        <f t="shared" si="3"/>
        <v>0.83497314174784198</v>
      </c>
      <c r="U37" s="2">
        <f t="shared" si="3"/>
        <v>0.91757804317308034</v>
      </c>
      <c r="V37" s="2">
        <f t="shared" si="3"/>
        <v>0.99957704399429004</v>
      </c>
      <c r="W37" s="6"/>
    </row>
    <row r="38" spans="2:23">
      <c r="L38" s="12"/>
      <c r="M38" s="3">
        <f t="shared" si="2"/>
        <v>0.62000000000000022</v>
      </c>
      <c r="N38" s="2">
        <f t="shared" si="3"/>
        <v>0.26332219721255573</v>
      </c>
      <c r="O38" s="2">
        <f t="shared" si="3"/>
        <v>0.39592604744869869</v>
      </c>
      <c r="P38" s="2">
        <f t="shared" si="3"/>
        <v>0.51275274652653902</v>
      </c>
      <c r="Q38" s="2">
        <f t="shared" si="3"/>
        <v>0.61653717810181663</v>
      </c>
      <c r="R38" s="2">
        <f t="shared" si="3"/>
        <v>0.71333927179588685</v>
      </c>
      <c r="S38" s="2">
        <f t="shared" si="3"/>
        <v>0.8065659491093522</v>
      </c>
      <c r="T38" s="2">
        <f t="shared" si="3"/>
        <v>0.89787131684866017</v>
      </c>
      <c r="U38" s="2">
        <f t="shared" si="3"/>
        <v>0.98807786733400105</v>
      </c>
      <c r="V38" s="2">
        <f t="shared" si="3"/>
        <v>1.0776187927389387</v>
      </c>
      <c r="W38" s="6"/>
    </row>
    <row r="39" spans="2:23">
      <c r="L39" s="12"/>
      <c r="M39" s="3">
        <f t="shared" si="2"/>
        <v>0.64000000000000024</v>
      </c>
      <c r="N39" s="2">
        <f t="shared" si="3"/>
        <v>0.27437427623476141</v>
      </c>
      <c r="O39" s="2">
        <f t="shared" si="3"/>
        <v>0.41756420026697022</v>
      </c>
      <c r="P39" s="2">
        <f t="shared" si="3"/>
        <v>0.54435502281076631</v>
      </c>
      <c r="Q39" s="2">
        <f t="shared" si="3"/>
        <v>0.65723732136127289</v>
      </c>
      <c r="R39" s="2">
        <f t="shared" si="3"/>
        <v>0.76261264419988961</v>
      </c>
      <c r="S39" s="2">
        <f t="shared" si="3"/>
        <v>0.86412449394439839</v>
      </c>
      <c r="T39" s="2">
        <f t="shared" si="3"/>
        <v>0.96355121134846566</v>
      </c>
      <c r="U39" s="2">
        <f t="shared" si="3"/>
        <v>1.061780342297783</v>
      </c>
      <c r="V39" s="2">
        <f t="shared" si="3"/>
        <v>1.1592808733714233</v>
      </c>
      <c r="W39" s="6"/>
    </row>
    <row r="40" spans="2:23">
      <c r="L40" s="12"/>
      <c r="M40" s="3">
        <f t="shared" si="2"/>
        <v>0.66000000000000025</v>
      </c>
      <c r="N40" s="2">
        <f t="shared" si="3"/>
        <v>0.28548364688498862</v>
      </c>
      <c r="O40" s="2">
        <f t="shared" si="3"/>
        <v>0.43972553519842811</v>
      </c>
      <c r="P40" s="2">
        <f t="shared" si="3"/>
        <v>0.57697760473532123</v>
      </c>
      <c r="Q40" s="2">
        <f t="shared" si="3"/>
        <v>0.69943283480503837</v>
      </c>
      <c r="R40" s="2">
        <f t="shared" si="3"/>
        <v>0.8138365116079711</v>
      </c>
      <c r="S40" s="2">
        <f t="shared" si="3"/>
        <v>0.92407607340354758</v>
      </c>
      <c r="T40" s="2">
        <f t="shared" si="3"/>
        <v>1.0320589251196426</v>
      </c>
      <c r="U40" s="2">
        <f t="shared" si="3"/>
        <v>1.1387404751229815</v>
      </c>
      <c r="V40" s="2">
        <f t="shared" si="3"/>
        <v>1.2446271575248145</v>
      </c>
      <c r="W40" s="6"/>
    </row>
    <row r="41" spans="2:23">
      <c r="L41" s="12"/>
      <c r="M41" s="3">
        <f t="shared" si="2"/>
        <v>0.68000000000000027</v>
      </c>
      <c r="N41" s="2">
        <f t="shared" si="3"/>
        <v>0.2966471538247577</v>
      </c>
      <c r="O41" s="2">
        <f t="shared" si="3"/>
        <v>0.46241158365476692</v>
      </c>
      <c r="P41" s="2">
        <f t="shared" si="3"/>
        <v>0.61063034753379219</v>
      </c>
      <c r="Q41" s="2">
        <f t="shared" si="3"/>
        <v>0.74314260769200036</v>
      </c>
      <c r="R41" s="2">
        <f t="shared" si="3"/>
        <v>0.86703880405570277</v>
      </c>
      <c r="S41" s="2">
        <f t="shared" si="3"/>
        <v>0.98645756930454254</v>
      </c>
      <c r="T41" s="2">
        <f t="shared" si="3"/>
        <v>1.1034402129169121</v>
      </c>
      <c r="U41" s="2">
        <f t="shared" si="3"/>
        <v>1.2190128352583918</v>
      </c>
      <c r="V41" s="2">
        <f t="shared" si="3"/>
        <v>1.3337209874530553</v>
      </c>
      <c r="W41" s="6"/>
    </row>
    <row r="42" spans="2:23">
      <c r="L42" s="12"/>
      <c r="M42" s="3">
        <f t="shared" si="2"/>
        <v>0.70000000000000029</v>
      </c>
      <c r="N42" s="2">
        <f t="shared" ref="N42:V70" si="9">$M42^(5/3)*(1+$M42*N$7)^(5/3)/(1+2*$M42*SQRT(1+N$7^2))^(2/3)</f>
        <v>0.30786187179440466</v>
      </c>
      <c r="O42" s="2">
        <f t="shared" si="9"/>
        <v>0.48562401581095338</v>
      </c>
      <c r="P42" s="2">
        <f t="shared" si="9"/>
        <v>0.64532314336730656</v>
      </c>
      <c r="Q42" s="2">
        <f t="shared" si="9"/>
        <v>0.78838546784596997</v>
      </c>
      <c r="R42" s="2">
        <f t="shared" si="9"/>
        <v>0.92224729596044108</v>
      </c>
      <c r="S42" s="2">
        <f t="shared" si="9"/>
        <v>1.0513056164594452</v>
      </c>
      <c r="T42" s="2">
        <f t="shared" si="9"/>
        <v>1.1777404928085433</v>
      </c>
      <c r="U42" s="2">
        <f t="shared" si="9"/>
        <v>1.3026515668224983</v>
      </c>
      <c r="V42" s="2">
        <f t="shared" si="9"/>
        <v>1.4266251920781594</v>
      </c>
      <c r="W42" s="6"/>
    </row>
    <row r="43" spans="2:23">
      <c r="L43" s="12"/>
      <c r="M43" s="3">
        <f t="shared" si="2"/>
        <v>0.72000000000000031</v>
      </c>
      <c r="N43" s="2">
        <f t="shared" si="9"/>
        <v>0.31912508475866114</v>
      </c>
      <c r="O43" s="2">
        <f t="shared" si="9"/>
        <v>0.50936462654241288</v>
      </c>
      <c r="P43" s="2">
        <f t="shared" si="9"/>
        <v>0.68106591303752018</v>
      </c>
      <c r="Q43" s="2">
        <f t="shared" si="9"/>
        <v>0.83518017815250212</v>
      </c>
      <c r="R43" s="2">
        <f t="shared" si="9"/>
        <v>0.97948960682072816</v>
      </c>
      <c r="S43" s="2">
        <f t="shared" si="9"/>
        <v>1.1186566072458992</v>
      </c>
      <c r="T43" s="2">
        <f t="shared" si="9"/>
        <v>1.2550048544278485</v>
      </c>
      <c r="U43" s="2">
        <f t="shared" si="9"/>
        <v>1.3897104004215819</v>
      </c>
      <c r="V43" s="2">
        <f t="shared" si="9"/>
        <v>1.5234021023059581</v>
      </c>
      <c r="W43" s="6"/>
    </row>
    <row r="44" spans="2:23">
      <c r="L44" s="12"/>
      <c r="M44" s="3">
        <f t="shared" si="2"/>
        <v>0.74000000000000032</v>
      </c>
      <c r="N44" s="2">
        <f t="shared" si="9"/>
        <v>0.33043426731116637</v>
      </c>
      <c r="O44" s="2">
        <f t="shared" si="9"/>
        <v>0.53363532296116956</v>
      </c>
      <c r="P44" s="2">
        <f t="shared" si="9"/>
        <v>0.71786859878661269</v>
      </c>
      <c r="Q44" s="2">
        <f t="shared" si="9"/>
        <v>0.88354543374429773</v>
      </c>
      <c r="R44" s="2">
        <f t="shared" si="9"/>
        <v>1.0387932022722421</v>
      </c>
      <c r="S44" s="2">
        <f t="shared" si="9"/>
        <v>1.1885466962427773</v>
      </c>
      <c r="T44" s="2">
        <f t="shared" si="9"/>
        <v>1.3352780670214148</v>
      </c>
      <c r="U44" s="2">
        <f t="shared" si="9"/>
        <v>1.4802426645122491</v>
      </c>
      <c r="V44" s="2">
        <f t="shared" si="9"/>
        <v>1.6241135656436962</v>
      </c>
      <c r="W44" s="6"/>
    </row>
    <row r="45" spans="2:23">
      <c r="L45" s="12"/>
      <c r="M45" s="3">
        <f t="shared" si="2"/>
        <v>0.76000000000000034</v>
      </c>
      <c r="N45" s="2">
        <f t="shared" si="9"/>
        <v>0.34178706805325376</v>
      </c>
      <c r="O45" s="2">
        <f t="shared" si="9"/>
        <v>0.55843811334140192</v>
      </c>
      <c r="P45" s="2">
        <f t="shared" si="9"/>
        <v>0.75574115803070785</v>
      </c>
      <c r="Q45" s="2">
        <f t="shared" si="9"/>
        <v>0.93349985976510719</v>
      </c>
      <c r="R45" s="2">
        <f t="shared" si="9"/>
        <v>1.1001853954261689</v>
      </c>
      <c r="S45" s="2">
        <f t="shared" si="9"/>
        <v>1.261011804887068</v>
      </c>
      <c r="T45" s="2">
        <f t="shared" si="9"/>
        <v>1.4186045872785951</v>
      </c>
      <c r="U45" s="2">
        <f t="shared" si="9"/>
        <v>1.5743012963183087</v>
      </c>
      <c r="V45" s="2">
        <f t="shared" si="9"/>
        <v>1.7288209601532909</v>
      </c>
      <c r="W45" s="6"/>
    </row>
    <row r="46" spans="2:23">
      <c r="L46" s="12"/>
      <c r="M46" s="3">
        <f t="shared" si="2"/>
        <v>0.78000000000000036</v>
      </c>
      <c r="N46" s="2">
        <f t="shared" si="9"/>
        <v>0.35318129470327786</v>
      </c>
      <c r="O46" s="2">
        <f t="shared" si="9"/>
        <v>0.58377509725607801</v>
      </c>
      <c r="P46" s="2">
        <f t="shared" si="9"/>
        <v>0.794693557897306</v>
      </c>
      <c r="Q46" s="2">
        <f t="shared" si="9"/>
        <v>0.98506200962062285</v>
      </c>
      <c r="R46" s="2">
        <f t="shared" si="9"/>
        <v>1.1636933484297025</v>
      </c>
      <c r="S46" s="2">
        <f t="shared" si="9"/>
        <v>1.3360876261185908</v>
      </c>
      <c r="T46" s="2">
        <f t="shared" si="9"/>
        <v>1.5050285669328463</v>
      </c>
      <c r="U46" s="2">
        <f t="shared" si="9"/>
        <v>1.6719388523147554</v>
      </c>
      <c r="V46" s="2">
        <f t="shared" si="9"/>
        <v>1.837585207773917</v>
      </c>
      <c r="W46" s="6"/>
    </row>
    <row r="47" spans="2:23">
      <c r="L47" s="12"/>
      <c r="M47" s="3">
        <f t="shared" si="2"/>
        <v>0.80000000000000038</v>
      </c>
      <c r="N47" s="2">
        <f t="shared" si="9"/>
        <v>0.36461490072706121</v>
      </c>
      <c r="O47" s="2">
        <f t="shared" si="9"/>
        <v>0.6096484567723266</v>
      </c>
      <c r="P47" s="2">
        <f t="shared" si="9"/>
        <v>0.83473577045728187</v>
      </c>
      <c r="Q47" s="2">
        <f t="shared" si="9"/>
        <v>1.0382503636400151</v>
      </c>
      <c r="R47" s="2">
        <f t="shared" si="9"/>
        <v>1.2293440741995105</v>
      </c>
      <c r="S47" s="2">
        <f t="shared" si="9"/>
        <v>1.4138096289867925</v>
      </c>
      <c r="T47" s="2">
        <f t="shared" si="9"/>
        <v>1.5945938601301606</v>
      </c>
      <c r="U47" s="2">
        <f t="shared" si="9"/>
        <v>1.7732075182934224</v>
      </c>
      <c r="V47" s="2">
        <f t="shared" si="9"/>
        <v>1.9504667870467969</v>
      </c>
      <c r="W47" s="6"/>
    </row>
    <row r="48" spans="2:23">
      <c r="L48" s="12"/>
      <c r="M48" s="3">
        <f t="shared" si="2"/>
        <v>0.8200000000000004</v>
      </c>
      <c r="N48" s="2">
        <f t="shared" si="9"/>
        <v>0.37608597330892085</v>
      </c>
      <c r="O48" s="2">
        <f t="shared" si="9"/>
        <v>0.63606044857495458</v>
      </c>
      <c r="P48" s="2">
        <f t="shared" si="9"/>
        <v>0.87587776855854038</v>
      </c>
      <c r="Q48" s="2">
        <f t="shared" si="9"/>
        <v>1.0930833280841923</v>
      </c>
      <c r="R48" s="2">
        <f t="shared" si="9"/>
        <v>1.2971644382880139</v>
      </c>
      <c r="S48" s="2">
        <f t="shared" si="9"/>
        <v>1.4942130631999491</v>
      </c>
      <c r="T48" s="2">
        <f t="shared" si="9"/>
        <v>1.6873440305632519</v>
      </c>
      <c r="U48" s="2">
        <f t="shared" si="9"/>
        <v>1.8781591190260489</v>
      </c>
      <c r="V48" s="2">
        <f t="shared" si="9"/>
        <v>2.0675257452740849</v>
      </c>
      <c r="W48" s="6"/>
    </row>
    <row r="49" spans="12:23">
      <c r="L49" s="12"/>
      <c r="M49" s="3">
        <f t="shared" si="2"/>
        <v>0.84000000000000041</v>
      </c>
      <c r="N49" s="2">
        <f t="shared" si="9"/>
        <v>0.38759272250715027</v>
      </c>
      <c r="O49" s="2">
        <f t="shared" si="9"/>
        <v>0.66301339690579741</v>
      </c>
      <c r="P49" s="2">
        <f t="shared" si="9"/>
        <v>0.91812952218219823</v>
      </c>
      <c r="Q49" s="2">
        <f t="shared" si="9"/>
        <v>1.1495792344471114</v>
      </c>
      <c r="R49" s="2">
        <f t="shared" si="9"/>
        <v>1.3671811608496347</v>
      </c>
      <c r="S49" s="2">
        <f t="shared" si="9"/>
        <v>1.5773329636018816</v>
      </c>
      <c r="T49" s="2">
        <f t="shared" si="9"/>
        <v>1.7833223583727991</v>
      </c>
      <c r="U49" s="2">
        <f t="shared" si="9"/>
        <v>1.9868451275410079</v>
      </c>
      <c r="V49" s="2">
        <f t="shared" si="9"/>
        <v>2.1888217101423608</v>
      </c>
      <c r="W49" s="6"/>
    </row>
    <row r="50" spans="12:23">
      <c r="L50" s="12"/>
      <c r="M50" s="3">
        <f t="shared" si="2"/>
        <v>0.86000000000000043</v>
      </c>
      <c r="N50" s="2">
        <f t="shared" si="9"/>
        <v>0.39913347145853717</v>
      </c>
      <c r="O50" s="2">
        <f t="shared" si="9"/>
        <v>0.69050968722200634</v>
      </c>
      <c r="P50" s="2">
        <f t="shared" si="9"/>
        <v>0.96150099525367638</v>
      </c>
      <c r="Q50" s="2">
        <f t="shared" si="9"/>
        <v>1.2077563390049306</v>
      </c>
      <c r="R50" s="2">
        <f t="shared" si="9"/>
        <v>1.4394208186801329</v>
      </c>
      <c r="S50" s="2">
        <f t="shared" si="9"/>
        <v>1.6632041545651424</v>
      </c>
      <c r="T50" s="2">
        <f t="shared" si="9"/>
        <v>1.8825718468189356</v>
      </c>
      <c r="U50" s="2">
        <f t="shared" si="9"/>
        <v>2.0993166740302027</v>
      </c>
      <c r="V50" s="2">
        <f t="shared" si="9"/>
        <v>2.3144139008398819</v>
      </c>
      <c r="W50" s="6"/>
    </row>
    <row r="51" spans="12:23">
      <c r="L51" s="12"/>
      <c r="M51" s="3">
        <f t="shared" si="2"/>
        <v>0.88000000000000045</v>
      </c>
      <c r="N51" s="2">
        <f t="shared" si="9"/>
        <v>0.41070664751412461</v>
      </c>
      <c r="O51" s="2">
        <f t="shared" si="9"/>
        <v>0.71855176048941727</v>
      </c>
      <c r="P51" s="2">
        <f t="shared" si="9"/>
        <v>1.0060021428507444</v>
      </c>
      <c r="Q51" s="2">
        <f t="shared" si="9"/>
        <v>1.2676328225748332</v>
      </c>
      <c r="R51" s="2">
        <f t="shared" si="9"/>
        <v>1.5139098473070096</v>
      </c>
      <c r="S51" s="2">
        <f t="shared" si="9"/>
        <v>1.7518612542926006</v>
      </c>
      <c r="T51" s="2">
        <f t="shared" si="9"/>
        <v>1.9851352287275619</v>
      </c>
      <c r="U51" s="2">
        <f t="shared" si="9"/>
        <v>2.2156245544025173</v>
      </c>
      <c r="V51" s="2">
        <f t="shared" si="9"/>
        <v>2.4443611386952973</v>
      </c>
      <c r="W51" s="6"/>
    </row>
    <row r="52" spans="12:23">
      <c r="L52" s="12"/>
      <c r="M52" s="3">
        <f t="shared" si="2"/>
        <v>0.90000000000000047</v>
      </c>
      <c r="N52" s="2">
        <f t="shared" si="9"/>
        <v>0.42231077420347535</v>
      </c>
      <c r="O52" s="2">
        <f t="shared" si="9"/>
        <v>0.74714210803824244</v>
      </c>
      <c r="P52" s="2">
        <f t="shared" si="9"/>
        <v>1.0516429087586947</v>
      </c>
      <c r="Q52" s="2">
        <f t="shared" si="9"/>
        <v>1.3292267904511974</v>
      </c>
      <c r="R52" s="2">
        <f t="shared" si="9"/>
        <v>1.5906745431129565</v>
      </c>
      <c r="S52" s="2">
        <f t="shared" si="9"/>
        <v>1.8433386790218291</v>
      </c>
      <c r="T52" s="2">
        <f t="shared" si="9"/>
        <v>2.0910549727171084</v>
      </c>
      <c r="U52" s="2">
        <f t="shared" si="9"/>
        <v>2.3358192384999268</v>
      </c>
      <c r="V52" s="2">
        <f t="shared" si="9"/>
        <v>2.5787218573639406</v>
      </c>
      <c r="W52" s="6"/>
    </row>
    <row r="53" spans="12:23">
      <c r="L53" s="12"/>
      <c r="M53" s="3">
        <f t="shared" si="2"/>
        <v>0.92000000000000048</v>
      </c>
      <c r="N53" s="2">
        <f t="shared" si="9"/>
        <v>0.43394446393759539</v>
      </c>
      <c r="O53" s="2">
        <f t="shared" si="9"/>
        <v>0.77628326691775607</v>
      </c>
      <c r="P53" s="2">
        <f t="shared" si="9"/>
        <v>1.0984332233296952</v>
      </c>
      <c r="Q53" s="2">
        <f t="shared" si="9"/>
        <v>1.3925562724916738</v>
      </c>
      <c r="R53" s="2">
        <f t="shared" si="9"/>
        <v>1.6697410654776006</v>
      </c>
      <c r="S53" s="2">
        <f t="shared" si="9"/>
        <v>1.9376706471285183</v>
      </c>
      <c r="T53" s="2">
        <f t="shared" si="9"/>
        <v>2.2003732892119943</v>
      </c>
      <c r="U53" s="2">
        <f t="shared" si="9"/>
        <v>2.4599508779919503</v>
      </c>
      <c r="V53" s="2">
        <f t="shared" si="9"/>
        <v>2.7175541125864644</v>
      </c>
      <c r="W53" s="6"/>
    </row>
    <row r="54" spans="12:23">
      <c r="L54" s="12"/>
      <c r="M54" s="3">
        <f t="shared" si="2"/>
        <v>0.9400000000000005</v>
      </c>
      <c r="N54" s="2">
        <f t="shared" si="9"/>
        <v>0.44560641137175599</v>
      </c>
      <c r="O54" s="2">
        <f t="shared" si="9"/>
        <v>0.80597781569473459</v>
      </c>
      <c r="P54" s="2">
        <f t="shared" si="9"/>
        <v>1.1463830016091949</v>
      </c>
      <c r="Q54" s="2">
        <f t="shared" si="9"/>
        <v>1.4576392233298558</v>
      </c>
      <c r="R54" s="2">
        <f t="shared" si="9"/>
        <v>1.7511354389255067</v>
      </c>
      <c r="S54" s="2">
        <f t="shared" si="9"/>
        <v>2.0348911831267316</v>
      </c>
      <c r="T54" s="2">
        <f t="shared" si="9"/>
        <v>2.3131321362495374</v>
      </c>
      <c r="U54" s="2">
        <f t="shared" si="9"/>
        <v>2.5880693139636204</v>
      </c>
      <c r="V54" s="2">
        <f t="shared" si="9"/>
        <v>2.8609155915430753</v>
      </c>
      <c r="W54" s="6"/>
    </row>
    <row r="55" spans="12:23">
      <c r="L55" s="12"/>
      <c r="M55" s="3">
        <f t="shared" si="2"/>
        <v>0.96000000000000052</v>
      </c>
      <c r="N55" s="2">
        <f t="shared" si="9"/>
        <v>0.45729538735900155</v>
      </c>
      <c r="O55" s="2">
        <f t="shared" si="9"/>
        <v>0.83622837064732702</v>
      </c>
      <c r="P55" s="2">
        <f t="shared" si="9"/>
        <v>1.1955021416972156</v>
      </c>
      <c r="Q55" s="2">
        <f t="shared" si="9"/>
        <v>1.5244935226946537</v>
      </c>
      <c r="R55" s="2">
        <f t="shared" si="9"/>
        <v>1.8348835552706186</v>
      </c>
      <c r="S55" s="2">
        <f t="shared" si="9"/>
        <v>2.1350341215649387</v>
      </c>
      <c r="T55" s="2">
        <f t="shared" si="9"/>
        <v>2.4293732250872999</v>
      </c>
      <c r="U55" s="2">
        <f t="shared" si="9"/>
        <v>2.7202240842115368</v>
      </c>
      <c r="V55" s="2">
        <f t="shared" si="9"/>
        <v>3.0088636218252245</v>
      </c>
      <c r="W55" s="6"/>
    </row>
    <row r="56" spans="12:23">
      <c r="L56" s="12"/>
      <c r="M56" s="3">
        <f t="shared" si="2"/>
        <v>0.98000000000000054</v>
      </c>
      <c r="N56" s="2">
        <f t="shared" si="9"/>
        <v>0.4690102334333871</v>
      </c>
      <c r="O56" s="2">
        <f t="shared" si="9"/>
        <v>0.86703758231198913</v>
      </c>
      <c r="P56" s="2">
        <f t="shared" si="9"/>
        <v>1.2458005233165761</v>
      </c>
      <c r="Q56" s="2">
        <f t="shared" si="9"/>
        <v>1.5931369758194056</v>
      </c>
      <c r="R56" s="2">
        <f t="shared" si="9"/>
        <v>1.9210111757491619</v>
      </c>
      <c r="S56" s="2">
        <f t="shared" si="9"/>
        <v>2.2381331108177713</v>
      </c>
      <c r="T56" s="2">
        <f t="shared" si="9"/>
        <v>2.5491380256180278</v>
      </c>
      <c r="U56" s="2">
        <f t="shared" si="9"/>
        <v>2.8564644302619913</v>
      </c>
      <c r="V56" s="2">
        <f t="shared" si="9"/>
        <v>3.1614551800453961</v>
      </c>
      <c r="W56" s="6"/>
    </row>
    <row r="57" spans="12:23">
      <c r="L57" s="12"/>
      <c r="M57" s="3">
        <f t="shared" si="2"/>
        <v>1.0000000000000004</v>
      </c>
      <c r="N57" s="2">
        <f t="shared" si="9"/>
        <v>0.48074985676913634</v>
      </c>
      <c r="O57" s="2">
        <f t="shared" si="9"/>
        <v>0.89840813234625139</v>
      </c>
      <c r="P57" s="2">
        <f t="shared" si="9"/>
        <v>1.2972880065637238</v>
      </c>
      <c r="Q57" s="2">
        <f t="shared" si="9"/>
        <v>1.6635873139262123</v>
      </c>
      <c r="R57" s="2">
        <f t="shared" si="9"/>
        <v>2.0095439331345868</v>
      </c>
      <c r="S57" s="2">
        <f t="shared" si="9"/>
        <v>2.3442216167740995</v>
      </c>
      <c r="T57" s="2">
        <f t="shared" si="9"/>
        <v>2.6724677715992975</v>
      </c>
      <c r="U57" s="2">
        <f t="shared" si="9"/>
        <v>2.9968393041244887</v>
      </c>
      <c r="V57" s="2">
        <f t="shared" si="9"/>
        <v>3.3187469001042511</v>
      </c>
      <c r="W57" s="6"/>
    </row>
    <row r="58" spans="12:23">
      <c r="L58" s="12"/>
      <c r="M58" s="3">
        <f t="shared" si="2"/>
        <v>1.0200000000000005</v>
      </c>
      <c r="N58" s="2">
        <f t="shared" si="9"/>
        <v>0.49251322556812632</v>
      </c>
      <c r="O58" s="2">
        <f t="shared" si="9"/>
        <v>0.93034273067452966</v>
      </c>
      <c r="P58" s="2">
        <f t="shared" si="9"/>
        <v>1.3499744308209367</v>
      </c>
      <c r="Q58" s="2">
        <f t="shared" si="9"/>
        <v>1.735862194773073</v>
      </c>
      <c r="R58" s="2">
        <f t="shared" si="9"/>
        <v>2.1005073338293641</v>
      </c>
      <c r="S58" s="2">
        <f t="shared" si="9"/>
        <v>2.4533329264226897</v>
      </c>
      <c r="T58" s="2">
        <f t="shared" si="9"/>
        <v>2.7994034657050348</v>
      </c>
      <c r="U58" s="2">
        <f t="shared" si="9"/>
        <v>3.1413973747933825</v>
      </c>
      <c r="V58" s="2">
        <f t="shared" si="9"/>
        <v>3.4807950811332953</v>
      </c>
      <c r="W58" s="6"/>
    </row>
    <row r="59" spans="12:23">
      <c r="L59" s="12"/>
      <c r="M59" s="3">
        <f t="shared" si="2"/>
        <v>1.0400000000000005</v>
      </c>
      <c r="N59" s="2">
        <f t="shared" si="9"/>
        <v>0.50429936483351023</v>
      </c>
      <c r="O59" s="2">
        <f t="shared" si="9"/>
        <v>0.9628441128880324</v>
      </c>
      <c r="P59" s="2">
        <f t="shared" si="9"/>
        <v>1.4038696138113265</v>
      </c>
      <c r="Q59" s="2">
        <f t="shared" si="9"/>
        <v>1.809979203253165</v>
      </c>
      <c r="R59" s="2">
        <f t="shared" si="9"/>
        <v>2.1939267599295036</v>
      </c>
      <c r="S59" s="2">
        <f t="shared" si="9"/>
        <v>2.5655001513370368</v>
      </c>
      <c r="T59" s="2">
        <f t="shared" si="9"/>
        <v>2.9299858844058186</v>
      </c>
      <c r="U59" s="2">
        <f t="shared" si="9"/>
        <v>3.2901870345096818</v>
      </c>
      <c r="V59" s="2">
        <f t="shared" si="9"/>
        <v>3.6476556951300849</v>
      </c>
      <c r="W59" s="6"/>
    </row>
    <row r="60" spans="12:23">
      <c r="L60" s="12"/>
      <c r="M60" s="3">
        <f t="shared" si="2"/>
        <v>1.0600000000000005</v>
      </c>
      <c r="N60" s="2">
        <f t="shared" si="9"/>
        <v>0.51610735249201567</v>
      </c>
      <c r="O60" s="2">
        <f t="shared" si="9"/>
        <v>0.99591503787317281</v>
      </c>
      <c r="P60" s="2">
        <f t="shared" si="9"/>
        <v>1.4589833507803764</v>
      </c>
      <c r="Q60" s="2">
        <f t="shared" si="9"/>
        <v>1.8859558520371309</v>
      </c>
      <c r="R60" s="2">
        <f t="shared" si="9"/>
        <v>2.2898274712585804</v>
      </c>
      <c r="S60" s="2">
        <f t="shared" si="9"/>
        <v>2.6807562310614057</v>
      </c>
      <c r="T60" s="2">
        <f t="shared" si="9"/>
        <v>3.0642555826848699</v>
      </c>
      <c r="U60" s="2">
        <f t="shared" si="9"/>
        <v>3.4432564047945262</v>
      </c>
      <c r="V60" s="2">
        <f t="shared" si="9"/>
        <v>3.8193843943019297</v>
      </c>
      <c r="W60" s="6"/>
    </row>
    <row r="61" spans="12:23">
      <c r="L61" s="12"/>
      <c r="M61" s="3">
        <f t="shared" si="2"/>
        <v>1.0800000000000005</v>
      </c>
      <c r="N61" s="2">
        <f t="shared" si="9"/>
        <v>0.52793631583157918</v>
      </c>
      <c r="O61" s="2">
        <f t="shared" si="9"/>
        <v>1.0295582856457948</v>
      </c>
      <c r="P61" s="2">
        <f t="shared" si="9"/>
        <v>1.5153254137897332</v>
      </c>
      <c r="Q61" s="2">
        <f t="shared" si="9"/>
        <v>1.9638095822505051</v>
      </c>
      <c r="R61" s="2">
        <f t="shared" si="9"/>
        <v>2.3882346073687133</v>
      </c>
      <c r="S61" s="2">
        <f t="shared" si="9"/>
        <v>2.7991339364002727</v>
      </c>
      <c r="T61" s="2">
        <f t="shared" si="9"/>
        <v>3.202252898596325</v>
      </c>
      <c r="U61" s="2">
        <f t="shared" si="9"/>
        <v>3.6006533422651623</v>
      </c>
      <c r="V61" s="2">
        <f t="shared" si="9"/>
        <v>3.9960365181331192</v>
      </c>
      <c r="W61" s="6"/>
    </row>
    <row r="62" spans="12:23">
      <c r="L62" s="12"/>
      <c r="M62" s="3">
        <f t="shared" si="2"/>
        <v>1.1000000000000005</v>
      </c>
      <c r="N62" s="2">
        <f t="shared" si="9"/>
        <v>0.53978542822460407</v>
      </c>
      <c r="O62" s="2">
        <f t="shared" si="9"/>
        <v>1.0637766553710735</v>
      </c>
      <c r="P62" s="2">
        <f t="shared" si="9"/>
        <v>1.5729055511106667</v>
      </c>
      <c r="Q62" s="2">
        <f t="shared" si="9"/>
        <v>2.0435577641795377</v>
      </c>
      <c r="R62" s="2">
        <f t="shared" si="9"/>
        <v>2.4891731895066078</v>
      </c>
      <c r="S62" s="2">
        <f t="shared" si="9"/>
        <v>2.9206658726135779</v>
      </c>
      <c r="T62" s="2">
        <f t="shared" si="9"/>
        <v>3.3440179576722295</v>
      </c>
      <c r="U62" s="2">
        <f t="shared" si="9"/>
        <v>3.7624254442437515</v>
      </c>
      <c r="V62" s="2">
        <f t="shared" si="9"/>
        <v>4.1776671001896863</v>
      </c>
      <c r="W62" s="6"/>
    </row>
    <row r="63" spans="12:23">
      <c r="L63" s="12"/>
      <c r="M63" s="3">
        <f t="shared" si="2"/>
        <v>1.1200000000000006</v>
      </c>
      <c r="N63" s="2">
        <f t="shared" si="9"/>
        <v>0.55165390611030352</v>
      </c>
      <c r="O63" s="2">
        <f t="shared" si="9"/>
        <v>1.0985729635511747</v>
      </c>
      <c r="P63" s="2">
        <f t="shared" si="9"/>
        <v>1.631733486706161</v>
      </c>
      <c r="Q63" s="2">
        <f t="shared" si="9"/>
        <v>2.1252176979996111</v>
      </c>
      <c r="R63" s="2">
        <f t="shared" si="9"/>
        <v>2.5926681225432477</v>
      </c>
      <c r="S63" s="2">
        <f t="shared" si="9"/>
        <v>3.0453844825203156</v>
      </c>
      <c r="T63" s="2">
        <f t="shared" si="9"/>
        <v>3.489590677184482</v>
      </c>
      <c r="U63" s="2">
        <f t="shared" si="9"/>
        <v>3.9286200541687482</v>
      </c>
      <c r="V63" s="2">
        <f t="shared" si="9"/>
        <v>4.3643308746749749</v>
      </c>
      <c r="W63" s="6"/>
    </row>
    <row r="64" spans="12:23">
      <c r="L64" s="12"/>
      <c r="M64" s="3">
        <f t="shared" si="2"/>
        <v>1.1400000000000006</v>
      </c>
      <c r="N64" s="2">
        <f t="shared" si="9"/>
        <v>0.56354100621239755</v>
      </c>
      <c r="O64" s="2">
        <f t="shared" si="9"/>
        <v>1.1339500423647035</v>
      </c>
      <c r="P64" s="2">
        <f t="shared" si="9"/>
        <v>1.6918189197918361</v>
      </c>
      <c r="Q64" s="2">
        <f t="shared" si="9"/>
        <v>2.208806614521226</v>
      </c>
      <c r="R64" s="2">
        <f t="shared" si="9"/>
        <v>2.6987441968662198</v>
      </c>
      <c r="S64" s="2">
        <f t="shared" si="9"/>
        <v>3.1733220495130672</v>
      </c>
      <c r="T64" s="2">
        <f t="shared" si="9"/>
        <v>3.6390107702676788</v>
      </c>
      <c r="U64" s="2">
        <f t="shared" si="9"/>
        <v>4.0992842668180502</v>
      </c>
      <c r="V64" s="2">
        <f t="shared" si="9"/>
        <v>4.5560822827483598</v>
      </c>
      <c r="W64" s="6"/>
    </row>
    <row r="65" spans="12:23">
      <c r="L65" s="12"/>
      <c r="M65" s="3">
        <f t="shared" si="2"/>
        <v>1.1600000000000006</v>
      </c>
      <c r="N65" s="2">
        <f t="shared" si="9"/>
        <v>0.5754460229708932</v>
      </c>
      <c r="O65" s="2">
        <f t="shared" si="9"/>
        <v>1.1699107381436937</v>
      </c>
      <c r="P65" s="2">
        <f t="shared" si="9"/>
        <v>1.7531715244670671</v>
      </c>
      <c r="Q65" s="2">
        <f t="shared" si="9"/>
        <v>2.2943416759492914</v>
      </c>
      <c r="R65" s="2">
        <f t="shared" si="9"/>
        <v>2.8074260902340553</v>
      </c>
      <c r="S65" s="2">
        <f t="shared" si="9"/>
        <v>3.3045107004861021</v>
      </c>
      <c r="T65" s="2">
        <f t="shared" si="9"/>
        <v>3.7923177499086198</v>
      </c>
      <c r="U65" s="2">
        <f t="shared" si="9"/>
        <v>4.2744649333526938</v>
      </c>
      <c r="V65" s="2">
        <f t="shared" si="9"/>
        <v>4.7529754786188541</v>
      </c>
      <c r="W65" s="6"/>
    </row>
    <row r="66" spans="12:23">
      <c r="L66" s="12"/>
      <c r="M66" s="3">
        <f t="shared" si="2"/>
        <v>1.1800000000000006</v>
      </c>
      <c r="N66" s="2">
        <f t="shared" si="9"/>
        <v>0.58736828616886749</v>
      </c>
      <c r="O66" s="2">
        <f t="shared" si="9"/>
        <v>1.2064579099753909</v>
      </c>
      <c r="P66" s="2">
        <f t="shared" si="9"/>
        <v>1.8158009494086642</v>
      </c>
      <c r="Q66" s="2">
        <f t="shared" si="9"/>
        <v>2.3818399766519973</v>
      </c>
      <c r="R66" s="2">
        <f t="shared" si="9"/>
        <v>2.9187383695922158</v>
      </c>
      <c r="S66" s="2">
        <f t="shared" si="9"/>
        <v>3.4389824086797405</v>
      </c>
      <c r="T66" s="2">
        <f t="shared" si="9"/>
        <v>3.9495509328079521</v>
      </c>
      <c r="U66" s="2">
        <f t="shared" si="9"/>
        <v>4.4542086661893388</v>
      </c>
      <c r="V66" s="2">
        <f t="shared" si="9"/>
        <v>4.9550643354244794</v>
      </c>
      <c r="W66" s="6"/>
    </row>
    <row r="67" spans="12:23">
      <c r="L67" s="12"/>
      <c r="M67" s="3">
        <f t="shared" si="2"/>
        <v>1.2000000000000006</v>
      </c>
      <c r="N67" s="2">
        <f t="shared" si="9"/>
        <v>0.59930715873709783</v>
      </c>
      <c r="O67" s="2">
        <f t="shared" si="9"/>
        <v>1.2435944284174176</v>
      </c>
      <c r="P67" s="2">
        <f t="shared" si="9"/>
        <v>1.8797168176203087</v>
      </c>
      <c r="Q67" s="2">
        <f t="shared" si="9"/>
        <v>2.4713185439361007</v>
      </c>
      <c r="R67" s="2">
        <f t="shared" si="9"/>
        <v>3.032705492850571</v>
      </c>
      <c r="S67" s="2">
        <f t="shared" si="9"/>
        <v>3.5767689964435703</v>
      </c>
      <c r="T67" s="2">
        <f t="shared" si="9"/>
        <v>4.1107494431192659</v>
      </c>
      <c r="U67" s="2">
        <f t="shared" si="9"/>
        <v>4.6385618437093123</v>
      </c>
      <c r="V67" s="2">
        <f t="shared" si="9"/>
        <v>5.1624024509077486</v>
      </c>
      <c r="W67" s="6"/>
    </row>
    <row r="68" spans="12:23">
      <c r="L68" s="12"/>
      <c r="M68" s="3">
        <f t="shared" si="2"/>
        <v>1.2200000000000006</v>
      </c>
      <c r="N68" s="2">
        <f t="shared" si="9"/>
        <v>0.61126203472110241</v>
      </c>
      <c r="O68" s="2">
        <f t="shared" si="9"/>
        <v>1.2813231743160831</v>
      </c>
      <c r="P68" s="2">
        <f t="shared" si="9"/>
        <v>1.9449287262317378</v>
      </c>
      <c r="Q68" s="2">
        <f t="shared" si="9"/>
        <v>2.5627943388258769</v>
      </c>
      <c r="R68" s="2">
        <f t="shared" si="9"/>
        <v>3.149351810622492</v>
      </c>
      <c r="S68" s="2">
        <f t="shared" si="9"/>
        <v>3.7179021379212034</v>
      </c>
      <c r="T68" s="2">
        <f t="shared" si="9"/>
        <v>4.275952216070638</v>
      </c>
      <c r="U68" s="2">
        <f t="shared" si="9"/>
        <v>4.8275706148116786</v>
      </c>
      <c r="V68" s="2">
        <f t="shared" si="9"/>
        <v>5.3750431528969678</v>
      </c>
      <c r="W68" s="6"/>
    </row>
    <row r="69" spans="12:23">
      <c r="L69" s="12"/>
      <c r="M69" s="3">
        <f t="shared" si="2"/>
        <v>1.2400000000000007</v>
      </c>
      <c r="N69" s="2">
        <f t="shared" si="9"/>
        <v>0.62323233739667139</v>
      </c>
      <c r="O69" s="2">
        <f t="shared" si="9"/>
        <v>1.3196470377186396</v>
      </c>
      <c r="P69" s="2">
        <f t="shared" si="9"/>
        <v>2.0114462463423148</v>
      </c>
      <c r="Q69" s="2">
        <f t="shared" si="9"/>
        <v>2.6562842568434126</v>
      </c>
      <c r="R69" s="2">
        <f t="shared" si="9"/>
        <v>3.2687015679257412</v>
      </c>
      <c r="S69" s="2">
        <f t="shared" si="9"/>
        <v>3.8624133616591059</v>
      </c>
      <c r="T69" s="2">
        <f t="shared" si="9"/>
        <v>4.4451980014734778</v>
      </c>
      <c r="U69" s="2">
        <f t="shared" si="9"/>
        <v>5.0212809033172476</v>
      </c>
      <c r="V69" s="2">
        <f t="shared" si="9"/>
        <v>5.5930395046024515</v>
      </c>
      <c r="W69" s="6"/>
    </row>
    <row r="70" spans="12:23">
      <c r="L70" s="12"/>
      <c r="M70" s="3">
        <f t="shared" si="2"/>
        <v>1.2600000000000007</v>
      </c>
      <c r="N70" s="2">
        <f t="shared" si="9"/>
        <v>0.63521751752132527</v>
      </c>
      <c r="O70" s="2">
        <f t="shared" si="9"/>
        <v>1.3585689168712123</v>
      </c>
      <c r="P70" s="2">
        <f t="shared" si="9"/>
        <v>2.0792789229042099</v>
      </c>
      <c r="Q70" s="2">
        <f t="shared" ref="N70:V98" si="10">$M70^(5/3)*(1+$M70*Q$7)^(5/3)/(1+2*$M70*SQRT(1+Q$7^2))^(2/3)</f>
        <v>2.7518051287882148</v>
      </c>
      <c r="R70" s="2">
        <f t="shared" si="10"/>
        <v>3.3907789058455506</v>
      </c>
      <c r="S70" s="2">
        <f t="shared" si="10"/>
        <v>4.0103340531420502</v>
      </c>
      <c r="T70" s="2">
        <f t="shared" si="10"/>
        <v>4.6185253671232438</v>
      </c>
      <c r="U70" s="2">
        <f t="shared" si="10"/>
        <v>5.2197384122301873</v>
      </c>
      <c r="V70" s="2">
        <f t="shared" si="10"/>
        <v>5.8164443097362675</v>
      </c>
      <c r="W70" s="6"/>
    </row>
    <row r="71" spans="12:23">
      <c r="L71" s="12"/>
      <c r="M71" s="3">
        <f t="shared" si="2"/>
        <v>1.2800000000000007</v>
      </c>
      <c r="N71" s="2">
        <f t="shared" si="10"/>
        <v>0.64721705171034427</v>
      </c>
      <c r="O71" s="2">
        <f t="shared" si="10"/>
        <v>1.3980917172949474</v>
      </c>
      <c r="P71" s="2">
        <f t="shared" si="10"/>
        <v>2.1484362746409404</v>
      </c>
      <c r="Q71" s="2">
        <f t="shared" si="10"/>
        <v>2.8493737215144233</v>
      </c>
      <c r="R71" s="2">
        <f t="shared" si="10"/>
        <v>3.5156078631603287</v>
      </c>
      <c r="S71" s="2">
        <f t="shared" si="10"/>
        <v>4.1616954572576708</v>
      </c>
      <c r="T71" s="2">
        <f t="shared" si="10"/>
        <v>4.7959727020964573</v>
      </c>
      <c r="U71" s="2">
        <f t="shared" si="10"/>
        <v>5.4229886278634902</v>
      </c>
      <c r="V71" s="2">
        <f t="shared" si="10"/>
        <v>6.0453101174636146</v>
      </c>
      <c r="W71" s="6"/>
    </row>
    <row r="72" spans="12:23">
      <c r="L72" s="12"/>
      <c r="M72" s="3">
        <f t="shared" si="2"/>
        <v>1.3000000000000007</v>
      </c>
      <c r="N72" s="2">
        <f t="shared" si="10"/>
        <v>0.65923044092708816</v>
      </c>
      <c r="O72" s="2">
        <f t="shared" si="10"/>
        <v>1.4382183509336519</v>
      </c>
      <c r="P72" s="2">
        <f t="shared" si="10"/>
        <v>2.2189277939974903</v>
      </c>
      <c r="Q72" s="2">
        <f t="shared" si="10"/>
        <v>2.9490067387041616</v>
      </c>
      <c r="R72" s="2">
        <f t="shared" si="10"/>
        <v>3.6432123779305705</v>
      </c>
      <c r="S72" s="2">
        <f t="shared" si="10"/>
        <v>4.3165286806925316</v>
      </c>
      <c r="T72" s="2">
        <f t="shared" si="10"/>
        <v>4.9775782199481853</v>
      </c>
      <c r="U72" s="2">
        <f t="shared" si="10"/>
        <v>5.6310768238341939</v>
      </c>
      <c r="V72" s="2">
        <f t="shared" si="10"/>
        <v>6.2796892271934643</v>
      </c>
      <c r="W72" s="6"/>
    </row>
    <row r="73" spans="12:23">
      <c r="L73" s="12"/>
      <c r="M73" s="3">
        <f t="shared" si="2"/>
        <v>1.3200000000000007</v>
      </c>
      <c r="N73" s="2">
        <f t="shared" si="10"/>
        <v>0.67125720907828768</v>
      </c>
      <c r="O73" s="2">
        <f t="shared" si="10"/>
        <v>1.4789517353668498</v>
      </c>
      <c r="P73" s="2">
        <f t="shared" si="10"/>
        <v>2.290762947118588</v>
      </c>
      <c r="Q73" s="2">
        <f t="shared" si="10"/>
        <v>3.0507208216357649</v>
      </c>
      <c r="R73" s="2">
        <f t="shared" si="10"/>
        <v>3.7736162890515779</v>
      </c>
      <c r="S73" s="2">
        <f t="shared" si="10"/>
        <v>4.4748646942620409</v>
      </c>
      <c r="T73" s="2">
        <f t="shared" si="10"/>
        <v>5.163379961813976</v>
      </c>
      <c r="U73" s="2">
        <f t="shared" si="10"/>
        <v>5.8440480649340278</v>
      </c>
      <c r="V73" s="2">
        <f t="shared" si="10"/>
        <v>6.51963369321569</v>
      </c>
      <c r="W73" s="6"/>
    </row>
    <row r="74" spans="12:23">
      <c r="L74" s="12"/>
      <c r="M74" s="3">
        <f t="shared" ref="M74:M137" si="11">M73+0.02</f>
        <v>1.3400000000000007</v>
      </c>
      <c r="N74" s="2">
        <f t="shared" si="10"/>
        <v>0.68329690170585777</v>
      </c>
      <c r="O74" s="2">
        <f t="shared" si="10"/>
        <v>1.5202947930827591</v>
      </c>
      <c r="P74" s="2">
        <f t="shared" si="10"/>
        <v>2.3639511738521324</v>
      </c>
      <c r="Q74" s="2">
        <f t="shared" si="10"/>
        <v>3.1545325499458556</v>
      </c>
      <c r="R74" s="2">
        <f t="shared" si="10"/>
        <v>3.90684333777065</v>
      </c>
      <c r="S74" s="2">
        <f t="shared" si="10"/>
        <v>4.6367343351764703</v>
      </c>
      <c r="T74" s="2">
        <f t="shared" si="10"/>
        <v>5.3534157994200902</v>
      </c>
      <c r="U74" s="2">
        <f t="shared" si="10"/>
        <v>6.0619472108807306</v>
      </c>
      <c r="V74" s="2">
        <f t="shared" si="10"/>
        <v>6.7651953291914948</v>
      </c>
      <c r="W74" s="6"/>
    </row>
    <row r="75" spans="12:23">
      <c r="L75" s="12"/>
      <c r="M75" s="3">
        <f t="shared" si="11"/>
        <v>1.3600000000000008</v>
      </c>
      <c r="N75" s="2">
        <f t="shared" si="10"/>
        <v>0.6953490847675462</v>
      </c>
      <c r="O75" s="2">
        <f t="shared" si="10"/>
        <v>1.5622504508062103</v>
      </c>
      <c r="P75" s="2">
        <f t="shared" si="10"/>
        <v>2.4385018877750468</v>
      </c>
      <c r="Q75" s="2">
        <f t="shared" si="10"/>
        <v>3.2604584423843472</v>
      </c>
      <c r="R75" s="2">
        <f t="shared" si="10"/>
        <v>4.0429171691694732</v>
      </c>
      <c r="S75" s="2">
        <f t="shared" si="10"/>
        <v>4.802168309245352</v>
      </c>
      <c r="T75" s="2">
        <f t="shared" si="10"/>
        <v>5.5477234380056508</v>
      </c>
      <c r="U75" s="2">
        <f t="shared" si="10"/>
        <v>6.2848189199551383</v>
      </c>
      <c r="V75" s="2">
        <f t="shared" si="10"/>
        <v>7.0164257125035032</v>
      </c>
      <c r="W75" s="6"/>
    </row>
    <row r="76" spans="12:23">
      <c r="L76" s="12"/>
      <c r="M76" s="3">
        <f t="shared" si="11"/>
        <v>1.3800000000000008</v>
      </c>
      <c r="N76" s="2">
        <f t="shared" si="10"/>
        <v>0.70741334349942997</v>
      </c>
      <c r="O76" s="2">
        <f t="shared" si="10"/>
        <v>1.6048216388769927</v>
      </c>
      <c r="P76" s="2">
        <f t="shared" si="10"/>
        <v>2.5144244762391121</v>
      </c>
      <c r="Q76" s="2">
        <f t="shared" si="10"/>
        <v>3.3685149575616427</v>
      </c>
      <c r="R76" s="2">
        <f t="shared" si="10"/>
        <v>4.1818613336124253</v>
      </c>
      <c r="S76" s="2">
        <f t="shared" si="10"/>
        <v>4.9711971930222392</v>
      </c>
      <c r="T76" s="2">
        <f t="shared" si="10"/>
        <v>5.7463404191601484</v>
      </c>
      <c r="U76" s="2">
        <f t="shared" si="10"/>
        <v>6.5127076525287952</v>
      </c>
      <c r="V76" s="2">
        <f t="shared" si="10"/>
        <v>7.2733761884717039</v>
      </c>
      <c r="W76" s="6"/>
    </row>
    <row r="77" spans="12:23">
      <c r="L77" s="12"/>
      <c r="M77" s="3">
        <f t="shared" si="11"/>
        <v>1.4000000000000008</v>
      </c>
      <c r="N77" s="2">
        <f t="shared" si="10"/>
        <v>0.71948928135390033</v>
      </c>
      <c r="O77" s="2">
        <f t="shared" si="10"/>
        <v>1.6480112906745297</v>
      </c>
      <c r="P77" s="2">
        <f t="shared" si="10"/>
        <v>2.5917283004346161</v>
      </c>
      <c r="Q77" s="2">
        <f t="shared" si="10"/>
        <v>3.4787184946874055</v>
      </c>
      <c r="R77" s="2">
        <f t="shared" si="10"/>
        <v>4.3236992881615883</v>
      </c>
      <c r="S77" s="2">
        <f t="shared" si="10"/>
        <v>5.1438514358920768</v>
      </c>
      <c r="T77" s="2">
        <f t="shared" si="10"/>
        <v>5.9493041235796591</v>
      </c>
      <c r="U77" s="2">
        <f t="shared" si="10"/>
        <v>6.7456576744866155</v>
      </c>
      <c r="V77" s="2">
        <f t="shared" si="10"/>
        <v>7.5360978744408902</v>
      </c>
      <c r="W77" s="6"/>
    </row>
    <row r="78" spans="12:23">
      <c r="L78" s="12"/>
      <c r="M78" s="3">
        <f t="shared" si="11"/>
        <v>1.4200000000000008</v>
      </c>
      <c r="N78" s="2">
        <f t="shared" si="10"/>
        <v>0.73157651900732601</v>
      </c>
      <c r="O78" s="2">
        <f t="shared" si="10"/>
        <v>1.6918223420851501</v>
      </c>
      <c r="P78" s="2">
        <f t="shared" si="10"/>
        <v>2.670422695469838</v>
      </c>
      <c r="Q78" s="2">
        <f t="shared" si="10"/>
        <v>3.591085394300384</v>
      </c>
      <c r="R78" s="2">
        <f t="shared" si="10"/>
        <v>4.468454397959194</v>
      </c>
      <c r="S78" s="2">
        <f t="shared" si="10"/>
        <v>5.3201613621029615</v>
      </c>
      <c r="T78" s="2">
        <f t="shared" si="10"/>
        <v>6.1566517737448647</v>
      </c>
      <c r="U78" s="2">
        <f t="shared" si="10"/>
        <v>6.9837130605488991</v>
      </c>
      <c r="V78" s="2">
        <f t="shared" si="10"/>
        <v>7.8046416637450902</v>
      </c>
      <c r="W78" s="6"/>
    </row>
    <row r="79" spans="12:23">
      <c r="L79" s="12"/>
      <c r="M79" s="3">
        <f t="shared" si="11"/>
        <v>1.4400000000000008</v>
      </c>
      <c r="N79" s="2">
        <f t="shared" si="10"/>
        <v>0.74367469343210824</v>
      </c>
      <c r="O79" s="2">
        <f t="shared" si="10"/>
        <v>1.7362577310085867</v>
      </c>
      <c r="P79" s="2">
        <f t="shared" si="10"/>
        <v>2.7505169704646208</v>
      </c>
      <c r="Q79" s="2">
        <f t="shared" si="10"/>
        <v>3.7056319389888834</v>
      </c>
      <c r="R79" s="2">
        <f t="shared" si="10"/>
        <v>4.6161499375783315</v>
      </c>
      <c r="S79" s="2">
        <f t="shared" si="10"/>
        <v>5.5001571727443643</v>
      </c>
      <c r="T79" s="2">
        <f t="shared" si="10"/>
        <v>6.3684204365239703</v>
      </c>
      <c r="U79" s="2">
        <f t="shared" si="10"/>
        <v>7.2269176974968046</v>
      </c>
      <c r="V79" s="2">
        <f t="shared" si="10"/>
        <v>8.0790582295540965</v>
      </c>
      <c r="W79" s="6"/>
    </row>
    <row r="80" spans="12:23">
      <c r="L80" s="12"/>
      <c r="M80" s="3">
        <f t="shared" si="11"/>
        <v>1.4600000000000009</v>
      </c>
      <c r="N80" s="2">
        <f t="shared" si="10"/>
        <v>0.75578345702827887</v>
      </c>
      <c r="O80" s="2">
        <f t="shared" si="10"/>
        <v>1.7813203969005773</v>
      </c>
      <c r="P80" s="2">
        <f t="shared" si="10"/>
        <v>2.832020408656438</v>
      </c>
      <c r="Q80" s="2">
        <f t="shared" si="10"/>
        <v>3.8223743541015267</v>
      </c>
      <c r="R80" s="2">
        <f t="shared" si="10"/>
        <v>4.766809092342684</v>
      </c>
      <c r="S80" s="2">
        <f t="shared" si="10"/>
        <v>5.6838689476735587</v>
      </c>
      <c r="T80" s="2">
        <f t="shared" si="10"/>
        <v>6.5846470257032603</v>
      </c>
      <c r="U80" s="2">
        <f t="shared" si="10"/>
        <v>7.4753152873051052</v>
      </c>
      <c r="V80" s="2">
        <f t="shared" si="10"/>
        <v>8.3593980286070444</v>
      </c>
      <c r="W80" s="6"/>
    </row>
    <row r="81" spans="12:23">
      <c r="L81" s="12"/>
      <c r="M81" s="3">
        <f t="shared" si="11"/>
        <v>1.4800000000000009</v>
      </c>
      <c r="N81" s="2">
        <f t="shared" si="10"/>
        <v>0.76790247681022217</v>
      </c>
      <c r="O81" s="2">
        <f t="shared" si="10"/>
        <v>1.8270132803487908</v>
      </c>
      <c r="P81" s="2">
        <f t="shared" si="10"/>
        <v>2.9149422675175414</v>
      </c>
      <c r="Q81" s="2">
        <f t="shared" si="10"/>
        <v>3.9413288084480649</v>
      </c>
      <c r="R81" s="2">
        <f t="shared" si="10"/>
        <v>4.9204549596160687</v>
      </c>
      <c r="S81" s="2">
        <f t="shared" si="10"/>
        <v>5.8713266473920678</v>
      </c>
      <c r="T81" s="2">
        <f t="shared" si="10"/>
        <v>6.8053683044481303</v>
      </c>
      <c r="U81" s="2">
        <f t="shared" si="10"/>
        <v>7.7289493501859718</v>
      </c>
      <c r="V81" s="2">
        <f t="shared" si="10"/>
        <v>8.645711304837544</v>
      </c>
      <c r="W81" s="6"/>
    </row>
    <row r="82" spans="12:23">
      <c r="L82" s="12"/>
      <c r="M82" s="3">
        <f t="shared" si="11"/>
        <v>1.5000000000000009</v>
      </c>
      <c r="N82" s="2">
        <f t="shared" si="10"/>
        <v>0.7800314336444647</v>
      </c>
      <c r="O82" s="2">
        <f t="shared" si="10"/>
        <v>1.8733393226794746</v>
      </c>
      <c r="P82" s="2">
        <f t="shared" si="10"/>
        <v>2.9992917788818851</v>
      </c>
      <c r="Q82" s="2">
        <f t="shared" si="10"/>
        <v>4.0625114149900297</v>
      </c>
      <c r="R82" s="2">
        <f t="shared" si="10"/>
        <v>5.0771105500625282</v>
      </c>
      <c r="S82" s="2">
        <f t="shared" si="10"/>
        <v>6.06256011487383</v>
      </c>
      <c r="T82" s="2">
        <f t="shared" si="10"/>
        <v>7.0306208876971654</v>
      </c>
      <c r="U82" s="2">
        <f t="shared" si="10"/>
        <v>7.9878632275472281</v>
      </c>
      <c r="V82" s="2">
        <f t="shared" si="10"/>
        <v>8.93804809289486</v>
      </c>
      <c r="W82" s="6"/>
    </row>
    <row r="83" spans="12:23">
      <c r="L83" s="12"/>
      <c r="M83" s="3">
        <f t="shared" si="11"/>
        <v>1.5200000000000009</v>
      </c>
      <c r="N83" s="2">
        <f t="shared" si="10"/>
        <v>0.79217002153481775</v>
      </c>
      <c r="O83" s="2">
        <f t="shared" si="10"/>
        <v>1.9203014655924913</v>
      </c>
      <c r="P83" s="2">
        <f t="shared" si="10"/>
        <v>3.0850781490806964</v>
      </c>
      <c r="Q83" s="2">
        <f t="shared" si="10"/>
        <v>4.1859382315210629</v>
      </c>
      <c r="R83" s="2">
        <f t="shared" si="10"/>
        <v>5.2367987888778398</v>
      </c>
      <c r="S83" s="2">
        <f t="shared" si="10"/>
        <v>6.2575990773467227</v>
      </c>
      <c r="T83" s="2">
        <f t="shared" si="10"/>
        <v>7.2604412444917727</v>
      </c>
      <c r="U83" s="2">
        <f t="shared" si="10"/>
        <v>8.2521000848684345</v>
      </c>
      <c r="V83" s="2">
        <f t="shared" si="10"/>
        <v>9.2364582215652486</v>
      </c>
      <c r="W83" s="6"/>
    </row>
    <row r="84" spans="12:23">
      <c r="L84" s="12"/>
      <c r="M84" s="3">
        <f t="shared" si="11"/>
        <v>1.5400000000000009</v>
      </c>
      <c r="N84" s="2">
        <f t="shared" si="10"/>
        <v>0.80431794695146708</v>
      </c>
      <c r="O84" s="2">
        <f t="shared" si="10"/>
        <v>1.967902650822585</v>
      </c>
      <c r="P84" s="2">
        <f t="shared" si="10"/>
        <v>3.1723105590856289</v>
      </c>
      <c r="Q84" s="2">
        <f t="shared" si="10"/>
        <v>4.3116252613368546</v>
      </c>
      <c r="R84" s="2">
        <f t="shared" si="10"/>
        <v>5.399542516993094</v>
      </c>
      <c r="S84" s="2">
        <f t="shared" si="10"/>
        <v>6.4564731480289765</v>
      </c>
      <c r="T84" s="2">
        <f t="shared" si="10"/>
        <v>7.4948657002436843</v>
      </c>
      <c r="U84" s="2">
        <f t="shared" si="10"/>
        <v>8.5217029144979808</v>
      </c>
      <c r="V84" s="2">
        <f t="shared" si="10"/>
        <v>9.5409913170974274</v>
      </c>
      <c r="W84" s="6"/>
    </row>
    <row r="85" spans="12:23">
      <c r="L85" s="12"/>
      <c r="M85" s="3">
        <f t="shared" si="11"/>
        <v>1.5600000000000009</v>
      </c>
      <c r="N85" s="2">
        <f t="shared" si="10"/>
        <v>0.8164749282008763</v>
      </c>
      <c r="O85" s="2">
        <f t="shared" si="10"/>
        <v>2.0161458198249154</v>
      </c>
      <c r="P85" s="2">
        <f t="shared" si="10"/>
        <v>3.2609981646585702</v>
      </c>
      <c r="Q85" s="2">
        <f t="shared" si="10"/>
        <v>4.4395884538945944</v>
      </c>
      <c r="R85" s="2">
        <f t="shared" si="10"/>
        <v>5.5653644922511258</v>
      </c>
      <c r="S85" s="2">
        <f t="shared" si="10"/>
        <v>6.6592118278221211</v>
      </c>
      <c r="T85" s="2">
        <f t="shared" si="10"/>
        <v>7.733930438942699</v>
      </c>
      <c r="U85" s="2">
        <f t="shared" si="10"/>
        <v>8.796714538374161</v>
      </c>
      <c r="V85" s="2">
        <f t="shared" si="10"/>
        <v>9.8516968064358483</v>
      </c>
      <c r="W85" s="6"/>
    </row>
    <row r="86" spans="12:23">
      <c r="L86" s="12"/>
      <c r="M86" s="3">
        <f t="shared" si="11"/>
        <v>1.580000000000001</v>
      </c>
      <c r="N86" s="2">
        <f t="shared" si="10"/>
        <v>0.82864069483363179</v>
      </c>
      <c r="O86" s="2">
        <f t="shared" si="10"/>
        <v>2.0650339134830493</v>
      </c>
      <c r="P86" s="2">
        <f t="shared" si="10"/>
        <v>3.3511500965072551</v>
      </c>
      <c r="Q86" s="2">
        <f t="shared" si="10"/>
        <v>4.5698437054619543</v>
      </c>
      <c r="R86" s="2">
        <f t="shared" si="10"/>
        <v>5.7342873905565623</v>
      </c>
      <c r="S86" s="2">
        <f t="shared" si="10"/>
        <v>6.8658445069617402</v>
      </c>
      <c r="T86" s="2">
        <f t="shared" si="10"/>
        <v>7.9776715053067138</v>
      </c>
      <c r="U86" s="2">
        <f t="shared" si="10"/>
        <v>9.0771776106730808</v>
      </c>
      <c r="V86" s="2">
        <f t="shared" si="10"/>
        <v>10.16862392036548</v>
      </c>
      <c r="W86" s="6"/>
    </row>
    <row r="87" spans="12:23">
      <c r="L87" s="12"/>
      <c r="M87" s="3">
        <f t="shared" si="11"/>
        <v>1.600000000000001</v>
      </c>
      <c r="N87" s="2">
        <f t="shared" si="10"/>
        <v>0.84081498708758029</v>
      </c>
      <c r="O87" s="2">
        <f t="shared" si="10"/>
        <v>2.1145698718377561</v>
      </c>
      <c r="P87" s="2">
        <f t="shared" si="10"/>
        <v>3.4427754604459184</v>
      </c>
      <c r="Q87" s="2">
        <f t="shared" si="10"/>
        <v>4.7024068597555537</v>
      </c>
      <c r="R87" s="2">
        <f t="shared" si="10"/>
        <v>5.9063338070001707</v>
      </c>
      <c r="S87" s="2">
        <f t="shared" si="10"/>
        <v>7.0764004666276188</v>
      </c>
      <c r="T87" s="2">
        <f t="shared" si="10"/>
        <v>8.2261248068762587</v>
      </c>
      <c r="U87" s="2">
        <f t="shared" si="10"/>
        <v>9.3631346203862975</v>
      </c>
      <c r="V87" s="2">
        <f t="shared" si="10"/>
        <v>10.491821696571366</v>
      </c>
      <c r="W87" s="6"/>
    </row>
    <row r="88" spans="12:23">
      <c r="L88" s="12"/>
      <c r="M88" s="3">
        <f t="shared" si="11"/>
        <v>1.620000000000001</v>
      </c>
      <c r="N88" s="2">
        <f t="shared" si="10"/>
        <v>0.85299755536382182</v>
      </c>
      <c r="O88" s="2">
        <f t="shared" si="10"/>
        <v>2.1647566338350903</v>
      </c>
      <c r="P88" s="2">
        <f t="shared" si="10"/>
        <v>3.5358833375602892</v>
      </c>
      <c r="Q88" s="2">
        <f t="shared" si="10"/>
        <v>4.8372937085690131</v>
      </c>
      <c r="R88" s="2">
        <f t="shared" si="10"/>
        <v>6.0815262569582123</v>
      </c>
      <c r="S88" s="2">
        <f t="shared" si="10"/>
        <v>7.2909088805144924</v>
      </c>
      <c r="T88" s="2">
        <f t="shared" si="10"/>
        <v>8.4793261160553666</v>
      </c>
      <c r="U88" s="2">
        <f t="shared" si="10"/>
        <v>9.6546278938304866</v>
      </c>
      <c r="V88" s="2">
        <f t="shared" si="10"/>
        <v>10.821338982616236</v>
      </c>
      <c r="W88" s="6"/>
    </row>
    <row r="89" spans="12:23">
      <c r="L89" s="12"/>
      <c r="M89" s="3">
        <f t="shared" si="11"/>
        <v>1.640000000000001</v>
      </c>
      <c r="N89" s="2">
        <f t="shared" si="10"/>
        <v>0.86518815973331298</v>
      </c>
      <c r="O89" s="2">
        <f t="shared" si="10"/>
        <v>2.2155971370923537</v>
      </c>
      <c r="P89" s="2">
        <f t="shared" si="10"/>
        <v>3.6304827843763259</v>
      </c>
      <c r="Q89" s="2">
        <f t="shared" si="10"/>
        <v>4.9745199923905767</v>
      </c>
      <c r="R89" s="2">
        <f t="shared" si="10"/>
        <v>6.2598871771675082</v>
      </c>
      <c r="S89" s="2">
        <f t="shared" si="10"/>
        <v>7.5093988163647634</v>
      </c>
      <c r="T89" s="2">
        <f t="shared" si="10"/>
        <v>8.7373110721007379</v>
      </c>
      <c r="U89" s="2">
        <f t="shared" si="10"/>
        <v>9.9516995970919506</v>
      </c>
      <c r="V89" s="2">
        <f t="shared" si="10"/>
        <v>11.157224438839302</v>
      </c>
      <c r="W89" s="6"/>
    </row>
    <row r="90" spans="12:23">
      <c r="L90" s="12"/>
      <c r="M90" s="3">
        <f t="shared" si="11"/>
        <v>1.660000000000001</v>
      </c>
      <c r="N90" s="2">
        <f t="shared" si="10"/>
        <v>0.87738656947200966</v>
      </c>
      <c r="O90" s="2">
        <f t="shared" si="10"/>
        <v>2.2670943176806686</v>
      </c>
      <c r="P90" s="2">
        <f t="shared" si="10"/>
        <v>3.7265828330320963</v>
      </c>
      <c r="Q90" s="2">
        <f t="shared" si="10"/>
        <v>5.1141014010104238</v>
      </c>
      <c r="R90" s="2">
        <f t="shared" si="10"/>
        <v>6.4414389267768515</v>
      </c>
      <c r="S90" s="2">
        <f t="shared" si="10"/>
        <v>7.7318992374644147</v>
      </c>
      <c r="T90" s="2">
        <f t="shared" si="10"/>
        <v>9.0001151830610571</v>
      </c>
      <c r="U90" s="2">
        <f t="shared" si="10"/>
        <v>10.254391738408115</v>
      </c>
      <c r="V90" s="2">
        <f t="shared" si="10"/>
        <v>11.499526541178971</v>
      </c>
      <c r="W90" s="6"/>
    </row>
    <row r="91" spans="12:23">
      <c r="L91" s="12"/>
      <c r="M91" s="3">
        <f t="shared" si="11"/>
        <v>1.680000000000001</v>
      </c>
      <c r="N91" s="2">
        <f t="shared" si="10"/>
        <v>0.88959256262263375</v>
      </c>
      <c r="O91" s="2">
        <f t="shared" si="10"/>
        <v>2.3192511099229622</v>
      </c>
      <c r="P91" s="2">
        <f t="shared" si="10"/>
        <v>3.8241924914523215</v>
      </c>
      <c r="Q91" s="2">
        <f t="shared" si="10"/>
        <v>5.256053574117761</v>
      </c>
      <c r="R91" s="2">
        <f t="shared" si="10"/>
        <v>6.6262037883754736</v>
      </c>
      <c r="S91" s="2">
        <f t="shared" si="10"/>
        <v>7.9584390041033171</v>
      </c>
      <c r="T91" s="2">
        <f t="shared" si="10"/>
        <v>9.2677738276680923</v>
      </c>
      <c r="U91" s="2">
        <f t="shared" si="10"/>
        <v>10.562746170488355</v>
      </c>
      <c r="V91" s="2">
        <f t="shared" si="10"/>
        <v>11.848293583922519</v>
      </c>
      <c r="W91" s="6"/>
    </row>
    <row r="92" spans="12:23">
      <c r="L92" s="12"/>
      <c r="M92" s="3">
        <f t="shared" si="11"/>
        <v>1.7000000000000011</v>
      </c>
      <c r="N92" s="2">
        <f t="shared" si="10"/>
        <v>0.90180592558130157</v>
      </c>
      <c r="O92" s="2">
        <f t="shared" si="10"/>
        <v>2.3720704462062856</v>
      </c>
      <c r="P92" s="2">
        <f t="shared" si="10"/>
        <v>3.9233207435251245</v>
      </c>
      <c r="Q92" s="2">
        <f t="shared" si="10"/>
        <v>5.4003921018877818</v>
      </c>
      <c r="R92" s="2">
        <f t="shared" si="10"/>
        <v>6.8142039689991378</v>
      </c>
      <c r="S92" s="2">
        <f t="shared" si="10"/>
        <v>8.1890468750010275</v>
      </c>
      <c r="T92" s="2">
        <f t="shared" si="10"/>
        <v>9.5403222571813178</v>
      </c>
      <c r="U92" s="2">
        <f t="shared" si="10"/>
        <v>10.876804592776308</v>
      </c>
      <c r="V92" s="2">
        <f t="shared" si="10"/>
        <v>12.203573682385203</v>
      </c>
      <c r="W92" s="6"/>
    </row>
    <row r="93" spans="12:23">
      <c r="L93" s="12"/>
      <c r="M93" s="3">
        <f t="shared" si="11"/>
        <v>1.7200000000000011</v>
      </c>
      <c r="N93" s="2">
        <f t="shared" si="10"/>
        <v>0.91402645270737559</v>
      </c>
      <c r="O93" s="2">
        <f t="shared" si="10"/>
        <v>2.4255552568074523</v>
      </c>
      <c r="P93" s="2">
        <f t="shared" si="10"/>
        <v>4.0239765492805351</v>
      </c>
      <c r="Q93" s="2">
        <f t="shared" si="10"/>
        <v>5.5471325255586068</v>
      </c>
      <c r="R93" s="2">
        <f t="shared" si="10"/>
        <v>7.0054616011145159</v>
      </c>
      <c r="S93" s="2">
        <f t="shared" si="10"/>
        <v>8.423751508699338</v>
      </c>
      <c r="T93" s="2">
        <f t="shared" si="10"/>
        <v>9.8177955971875619</v>
      </c>
      <c r="U93" s="2">
        <f t="shared" si="10"/>
        <v>11.196608553655704</v>
      </c>
      <c r="V93" s="2">
        <f t="shared" si="10"/>
        <v>12.565414775521377</v>
      </c>
      <c r="W93" s="6"/>
    </row>
    <row r="94" spans="12:23">
      <c r="L94" s="12"/>
      <c r="M94" s="3">
        <f t="shared" si="11"/>
        <v>1.7400000000000011</v>
      </c>
      <c r="N94" s="2">
        <f t="shared" si="10"/>
        <v>0.9262539459550293</v>
      </c>
      <c r="O94" s="2">
        <f t="shared" si="10"/>
        <v>2.4797084697310754</v>
      </c>
      <c r="P94" s="2">
        <f t="shared" si="10"/>
        <v>4.1261688450704321</v>
      </c>
      <c r="Q94" s="2">
        <f t="shared" si="10"/>
        <v>5.6962903379983505</v>
      </c>
      <c r="R94" s="2">
        <f t="shared" si="10"/>
        <v>7.1999987435824719</v>
      </c>
      <c r="S94" s="2">
        <f t="shared" si="10"/>
        <v>8.6625814649224075</v>
      </c>
      <c r="T94" s="2">
        <f t="shared" si="10"/>
        <v>10.100228849357309</v>
      </c>
      <c r="U94" s="2">
        <f t="shared" si="10"/>
        <v>11.522199452601729</v>
      </c>
      <c r="V94" s="2">
        <f t="shared" si="10"/>
        <v>12.933864628470118</v>
      </c>
      <c r="W94" s="6"/>
    </row>
    <row r="95" spans="12:23">
      <c r="L95" s="12"/>
      <c r="M95" s="3">
        <f t="shared" si="11"/>
        <v>1.7600000000000011</v>
      </c>
      <c r="N95" s="2">
        <f t="shared" si="10"/>
        <v>0.9384882145251261</v>
      </c>
      <c r="O95" s="2">
        <f t="shared" si="10"/>
        <v>2.5345330105591475</v>
      </c>
      <c r="P95" s="2">
        <f t="shared" si="10"/>
        <v>4.229906543749526</v>
      </c>
      <c r="Q95" s="2">
        <f t="shared" si="10"/>
        <v>5.8478809842624608</v>
      </c>
      <c r="R95" s="2">
        <f t="shared" si="10"/>
        <v>7.3978373826007262</v>
      </c>
      <c r="S95" s="2">
        <f t="shared" si="10"/>
        <v>8.9055652059057007</v>
      </c>
      <c r="T95" s="2">
        <f t="shared" si="10"/>
        <v>10.387656893158963</v>
      </c>
      <c r="U95" s="2">
        <f t="shared" si="10"/>
        <v>11.853618542279742</v>
      </c>
      <c r="V95" s="2">
        <f t="shared" si="10"/>
        <v>13.308970835037533</v>
      </c>
      <c r="W95" s="6"/>
    </row>
    <row r="96" spans="12:23">
      <c r="L96" s="12"/>
      <c r="M96" s="3">
        <f t="shared" si="11"/>
        <v>1.7800000000000011</v>
      </c>
      <c r="N96" s="2">
        <f t="shared" si="10"/>
        <v>0.95072907453611344</v>
      </c>
      <c r="O96" s="2">
        <f t="shared" si="10"/>
        <v>2.5900318023113615</v>
      </c>
      <c r="P96" s="2">
        <f t="shared" si="10"/>
        <v>4.3351985348571374</v>
      </c>
      <c r="Q96" s="2">
        <f t="shared" si="10"/>
        <v>6.0019198621414365</v>
      </c>
      <c r="R96" s="2">
        <f t="shared" si="10"/>
        <v>7.5989994326266643</v>
      </c>
      <c r="S96" s="2">
        <f t="shared" si="10"/>
        <v>9.1527310976946197</v>
      </c>
      <c r="T96" s="2">
        <f t="shared" si="10"/>
        <v>10.680114487532643</v>
      </c>
      <c r="U96" s="2">
        <f t="shared" si="10"/>
        <v>12.190906930593224</v>
      </c>
      <c r="V96" s="2">
        <f t="shared" si="10"/>
        <v>13.690780820118045</v>
      </c>
      <c r="W96" s="6"/>
    </row>
    <row r="97" spans="12:23">
      <c r="L97" s="12"/>
      <c r="M97" s="3">
        <f t="shared" si="11"/>
        <v>1.8000000000000012</v>
      </c>
      <c r="N97" s="2">
        <f t="shared" si="10"/>
        <v>0.96297634871272575</v>
      </c>
      <c r="O97" s="2">
        <f t="shared" si="10"/>
        <v>2.6462077653154581</v>
      </c>
      <c r="P97" s="2">
        <f t="shared" si="10"/>
        <v>4.4420536847994301</v>
      </c>
      <c r="Q97" s="2">
        <f t="shared" si="10"/>
        <v>6.1584223226990709</v>
      </c>
      <c r="R97" s="2">
        <f t="shared" si="10"/>
        <v>7.8035067372806051</v>
      </c>
      <c r="S97" s="2">
        <f t="shared" si="10"/>
        <v>9.4041074114137668</v>
      </c>
      <c r="T97" s="2">
        <f t="shared" si="10"/>
        <v>10.977636272524633</v>
      </c>
      <c r="U97" s="2">
        <f t="shared" si="10"/>
        <v>12.534105582682573</v>
      </c>
      <c r="V97" s="2">
        <f t="shared" si="10"/>
        <v>14.079341842056802</v>
      </c>
      <c r="W97" s="6"/>
    </row>
    <row r="98" spans="12:23">
      <c r="L98" s="12"/>
      <c r="M98" s="3">
        <f t="shared" si="11"/>
        <v>1.8200000000000012</v>
      </c>
      <c r="N98" s="2">
        <f t="shared" si="10"/>
        <v>0.97522986609138851</v>
      </c>
      <c r="O98" s="2">
        <f t="shared" si="10"/>
        <v>2.7030638170869072</v>
      </c>
      <c r="P98" s="2">
        <f t="shared" si="10"/>
        <v>4.5504808370319285</v>
      </c>
      <c r="Q98" s="2">
        <f t="shared" si="10"/>
        <v>6.3174036708014336</v>
      </c>
      <c r="R98" s="2">
        <f t="shared" si="10"/>
        <v>8.0113810702302715</v>
      </c>
      <c r="S98" s="2">
        <f t="shared" si="10"/>
        <v>9.659722324507813</v>
      </c>
      <c r="T98" s="2">
        <f t="shared" ref="N98:V126" si="12">$M98^(5/3)*(1+$M98*T$7)^(5/3)/(1+2*$M98*SQRT(1+T$7^2))^(2/3)</f>
        <v>11.280256770883993</v>
      </c>
      <c r="U98" s="2">
        <f t="shared" si="12"/>
        <v>12.883255322876538</v>
      </c>
      <c r="V98" s="2">
        <f t="shared" si="12"/>
        <v>14.474700994955082</v>
      </c>
      <c r="W98" s="6"/>
    </row>
    <row r="99" spans="12:23">
      <c r="L99" s="12"/>
      <c r="M99" s="3">
        <f t="shared" si="11"/>
        <v>1.8400000000000012</v>
      </c>
      <c r="N99" s="2">
        <f t="shared" si="12"/>
        <v>0.98748946174127072</v>
      </c>
      <c r="O99" s="2">
        <f t="shared" si="12"/>
        <v>2.7606028722173015</v>
      </c>
      <c r="P99" s="2">
        <f t="shared" si="12"/>
        <v>4.6604888122420087</v>
      </c>
      <c r="Q99" s="2">
        <f t="shared" si="12"/>
        <v>6.4788791656366733</v>
      </c>
      <c r="R99" s="2">
        <f t="shared" si="12"/>
        <v>8.2226441360568412</v>
      </c>
      <c r="S99" s="2">
        <f t="shared" si="12"/>
        <v>9.9196039219547636</v>
      </c>
      <c r="T99" s="2">
        <f t="shared" si="12"/>
        <v>11.588010389622347</v>
      </c>
      <c r="U99" s="2">
        <f t="shared" si="12"/>
        <v>13.238396836597669</v>
      </c>
      <c r="V99" s="2">
        <f t="shared" si="12"/>
        <v>14.876905210920762</v>
      </c>
      <c r="W99" s="6"/>
    </row>
    <row r="100" spans="12:23">
      <c r="L100" s="12"/>
      <c r="M100" s="3">
        <f t="shared" si="11"/>
        <v>1.8600000000000012</v>
      </c>
      <c r="N100" s="2">
        <f t="shared" si="12"/>
        <v>0.99975497650003686</v>
      </c>
      <c r="O100" s="2">
        <f t="shared" si="12"/>
        <v>2.8188278422708812</v>
      </c>
      <c r="P100" s="2">
        <f t="shared" si="12"/>
        <v>4.7720864085312487</v>
      </c>
      <c r="Q100" s="2">
        <f t="shared" si="12"/>
        <v>6.6428640212258276</v>
      </c>
      <c r="R100" s="2">
        <f t="shared" si="12"/>
        <v>8.4373175711031472</v>
      </c>
      <c r="S100" s="2">
        <f t="shared" si="12"/>
        <v>10.183780197452498</v>
      </c>
      <c r="T100" s="2">
        <f t="shared" si="12"/>
        <v>11.900931421538191</v>
      </c>
      <c r="U100" s="2">
        <f t="shared" si="12"/>
        <v>13.599570672223535</v>
      </c>
      <c r="V100" s="2">
        <f t="shared" si="12"/>
        <v>15.286001262265607</v>
      </c>
      <c r="W100" s="6"/>
    </row>
    <row r="101" spans="12:23">
      <c r="L101" s="12"/>
      <c r="M101" s="3">
        <f t="shared" si="11"/>
        <v>1.8800000000000012</v>
      </c>
      <c r="N101" s="2">
        <f t="shared" si="12"/>
        <v>1.0120262567233926</v>
      </c>
      <c r="O101" s="2">
        <f t="shared" si="12"/>
        <v>2.8777416356886523</v>
      </c>
      <c r="P101" s="2">
        <f t="shared" si="12"/>
        <v>4.8852824015973892</v>
      </c>
      <c r="Q101" s="2">
        <f t="shared" si="12"/>
        <v>6.8093734069248111</v>
      </c>
      <c r="R101" s="2">
        <f t="shared" si="12"/>
        <v>8.6554229443045028</v>
      </c>
      <c r="S101" s="2">
        <f t="shared" si="12"/>
        <v>10.452279054579492</v>
      </c>
      <c r="T101" s="2">
        <f t="shared" si="12"/>
        <v>12.219054046706752</v>
      </c>
      <c r="U101" s="2">
        <f t="shared" si="12"/>
        <v>13.966817242904957</v>
      </c>
      <c r="V101" s="2">
        <f t="shared" si="12"/>
        <v>15.70203576365115</v>
      </c>
      <c r="W101" s="6"/>
    </row>
    <row r="102" spans="12:23">
      <c r="L102" s="12"/>
      <c r="M102" s="3">
        <f t="shared" si="11"/>
        <v>1.9000000000000012</v>
      </c>
      <c r="N102" s="2">
        <f t="shared" si="12"/>
        <v>1.0243031540475906</v>
      </c>
      <c r="O102" s="2">
        <f t="shared" si="12"/>
        <v>2.9373471576995955</v>
      </c>
      <c r="P102" s="2">
        <f t="shared" si="12"/>
        <v>5.0000855449157955</v>
      </c>
      <c r="Q102" s="2">
        <f t="shared" si="12"/>
        <v>6.9784224479177261</v>
      </c>
      <c r="R102" s="2">
        <f t="shared" si="12"/>
        <v>8.8769817580026178</v>
      </c>
      <c r="S102" s="2">
        <f t="shared" si="12"/>
        <v>10.725128307930239</v>
      </c>
      <c r="T102" s="2">
        <f t="shared" si="12"/>
        <v>12.542412333936491</v>
      </c>
      <c r="U102" s="2">
        <f t="shared" si="12"/>
        <v>14.34017682834274</v>
      </c>
      <c r="V102" s="2">
        <f t="shared" si="12"/>
        <v>16.125055174185011</v>
      </c>
      <c r="W102" s="6"/>
    </row>
    <row r="103" spans="12:23">
      <c r="L103" s="12"/>
      <c r="M103" s="3">
        <f t="shared" si="11"/>
        <v>1.9200000000000013</v>
      </c>
      <c r="N103" s="2">
        <f t="shared" si="12"/>
        <v>1.0365855251641203</v>
      </c>
      <c r="O103" s="2">
        <f t="shared" si="12"/>
        <v>2.9976473102384933</v>
      </c>
      <c r="P103" s="2">
        <f t="shared" si="12"/>
        <v>5.1165045699202212</v>
      </c>
      <c r="Q103" s="2">
        <f t="shared" si="12"/>
        <v>7.1500262257016614</v>
      </c>
      <c r="R103" s="2">
        <f t="shared" si="12"/>
        <v>9.1020154487430389</v>
      </c>
      <c r="S103" s="2">
        <f t="shared" si="12"/>
        <v>11.002355684226453</v>
      </c>
      <c r="T103" s="2">
        <f t="shared" si="12"/>
        <v>12.871040242193351</v>
      </c>
      <c r="U103" s="2">
        <f t="shared" si="12"/>
        <v>14.71968957652418</v>
      </c>
      <c r="V103" s="2">
        <f t="shared" si="12"/>
        <v>16.555105799468929</v>
      </c>
      <c r="W103" s="6"/>
    </row>
    <row r="104" spans="12:23">
      <c r="L104" s="12"/>
      <c r="M104" s="3">
        <f t="shared" si="11"/>
        <v>1.9400000000000013</v>
      </c>
      <c r="N104" s="2">
        <f t="shared" si="12"/>
        <v>1.0488732316058573</v>
      </c>
      <c r="O104" s="2">
        <f t="shared" si="12"/>
        <v>3.0586449918699716</v>
      </c>
      <c r="P104" s="2">
        <f t="shared" si="12"/>
        <v>5.2345481861827921</v>
      </c>
      <c r="Q104" s="2">
        <f t="shared" si="12"/>
        <v>7.324199778563135</v>
      </c>
      <c r="R104" s="2">
        <f t="shared" si="12"/>
        <v>9.3305453880566489</v>
      </c>
      <c r="S104" s="2">
        <f t="shared" si="12"/>
        <v>11.283988823404513</v>
      </c>
      <c r="T104" s="2">
        <f t="shared" si="12"/>
        <v>13.204971621993694</v>
      </c>
      <c r="U104" s="2">
        <f t="shared" si="12"/>
        <v>15.10539550542072</v>
      </c>
      <c r="V104" s="2">
        <f t="shared" si="12"/>
        <v>16.99223379360048</v>
      </c>
      <c r="W104" s="6"/>
    </row>
    <row r="105" spans="12:23">
      <c r="L105" s="12"/>
      <c r="M105" s="3">
        <f t="shared" si="11"/>
        <v>1.9600000000000013</v>
      </c>
      <c r="N105" s="2">
        <f t="shared" si="12"/>
        <v>1.0611661395439993</v>
      </c>
      <c r="O105" s="2">
        <f t="shared" si="12"/>
        <v>3.1203430977183135</v>
      </c>
      <c r="P105" s="2">
        <f t="shared" si="12"/>
        <v>5.354225081593083</v>
      </c>
      <c r="Q105" s="2">
        <f t="shared" si="12"/>
        <v>7.5009581020463374</v>
      </c>
      <c r="R105" s="2">
        <f t="shared" si="12"/>
        <v>9.5625928832254949</v>
      </c>
      <c r="S105" s="2">
        <f t="shared" si="12"/>
        <v>11.570055279680018</v>
      </c>
      <c r="T105" s="2">
        <f t="shared" si="12"/>
        <v>13.544240216766893</v>
      </c>
      <c r="U105" s="2">
        <f t="shared" si="12"/>
        <v>15.497334504647867</v>
      </c>
      <c r="V105" s="2">
        <f t="shared" si="12"/>
        <v>17.436485161129536</v>
      </c>
      <c r="W105" s="6"/>
    </row>
    <row r="106" spans="12:23">
      <c r="L106" s="12"/>
      <c r="M106" s="3">
        <f t="shared" si="11"/>
        <v>1.9800000000000013</v>
      </c>
      <c r="N106" s="2">
        <f t="shared" si="12"/>
        <v>1.0734641195951473</v>
      </c>
      <c r="O106" s="2">
        <f t="shared" si="12"/>
        <v>3.1827445194027062</v>
      </c>
      <c r="P106" s="2">
        <f t="shared" si="12"/>
        <v>5.4755439225361435</v>
      </c>
      <c r="Q106" s="2">
        <f t="shared" si="12"/>
        <v>7.6803161494133585</v>
      </c>
      <c r="R106" s="2">
        <f t="shared" si="12"/>
        <v>9.7981791780335659</v>
      </c>
      <c r="S106" s="2">
        <f t="shared" si="12"/>
        <v>11.860582522589935</v>
      </c>
      <c r="T106" s="2">
        <f t="shared" si="12"/>
        <v>13.888879664188506</v>
      </c>
      <c r="U106" s="2">
        <f t="shared" si="12"/>
        <v>15.895546337088572</v>
      </c>
      <c r="V106" s="2">
        <f t="shared" si="12"/>
        <v>17.887905758971339</v>
      </c>
      <c r="W106" s="6"/>
    </row>
    <row r="107" spans="12:23">
      <c r="L107" s="12"/>
      <c r="M107" s="3">
        <f t="shared" si="11"/>
        <v>2.0000000000000013</v>
      </c>
      <c r="N107" s="2">
        <f t="shared" si="12"/>
        <v>1.0857670466379634</v>
      </c>
      <c r="O107" s="2">
        <f t="shared" si="12"/>
        <v>3.2458521449775568</v>
      </c>
      <c r="P107" s="2">
        <f t="shared" si="12"/>
        <v>5.5985133540694445</v>
      </c>
      <c r="Q107" s="2">
        <f t="shared" si="12"/>
        <v>7.8622888320965307</v>
      </c>
      <c r="R107" s="2">
        <f t="shared" si="12"/>
        <v>10.037325453502698</v>
      </c>
      <c r="S107" s="2">
        <f t="shared" si="12"/>
        <v>12.155597938013239</v>
      </c>
      <c r="T107" s="2">
        <f t="shared" si="12"/>
        <v>14.238923497484947</v>
      </c>
      <c r="U107" s="2">
        <f t="shared" si="12"/>
        <v>16.30007064048128</v>
      </c>
      <c r="V107" s="2">
        <f t="shared" si="12"/>
        <v>18.346541298277153</v>
      </c>
      <c r="W107" s="6"/>
    </row>
    <row r="108" spans="12:23">
      <c r="L108" s="12"/>
      <c r="M108" s="3">
        <f t="shared" si="11"/>
        <v>2.0200000000000014</v>
      </c>
      <c r="N108" s="2">
        <f t="shared" si="12"/>
        <v>1.0980747996388334</v>
      </c>
      <c r="O108" s="2">
        <f t="shared" si="12"/>
        <v>3.3096688588775591</v>
      </c>
      <c r="P108" s="2">
        <f t="shared" si="12"/>
        <v>5.7231420000986128</v>
      </c>
      <c r="Q108" s="2">
        <f t="shared" si="12"/>
        <v>8.046891020143045</v>
      </c>
      <c r="R108" s="2">
        <f t="shared" si="12"/>
        <v>10.280052828614215</v>
      </c>
      <c r="S108" s="2">
        <f t="shared" si="12"/>
        <v>12.455128829170448</v>
      </c>
      <c r="T108" s="2">
        <f t="shared" si="12"/>
        <v>14.594405146710494</v>
      </c>
      <c r="U108" s="2">
        <f t="shared" si="12"/>
        <v>16.710946928973677</v>
      </c>
      <c r="V108" s="2">
        <f t="shared" si="12"/>
        <v>18.812437346264105</v>
      </c>
      <c r="W108" s="6"/>
    </row>
    <row r="109" spans="12:23">
      <c r="L109" s="12"/>
      <c r="M109" s="3">
        <f t="shared" si="11"/>
        <v>2.0400000000000014</v>
      </c>
      <c r="N109" s="2">
        <f t="shared" si="12"/>
        <v>1.1103872614860364</v>
      </c>
      <c r="O109" s="2">
        <f t="shared" si="12"/>
        <v>3.374197541867209</v>
      </c>
      <c r="P109" s="2">
        <f t="shared" si="12"/>
        <v>5.8494384635519072</v>
      </c>
      <c r="Q109" s="2">
        <f t="shared" si="12"/>
        <v>8.2341375426520003</v>
      </c>
      <c r="R109" s="2">
        <f t="shared" si="12"/>
        <v>10.526382361016529</v>
      </c>
      <c r="S109" s="2">
        <f t="shared" si="12"/>
        <v>12.759202417602728</v>
      </c>
      <c r="T109" s="2">
        <f t="shared" si="12"/>
        <v>14.955357939997441</v>
      </c>
      <c r="U109" s="2">
        <f t="shared" si="12"/>
        <v>17.128214594643058</v>
      </c>
      <c r="V109" s="2">
        <f t="shared" si="12"/>
        <v>19.285639328005288</v>
      </c>
      <c r="W109" s="6"/>
    </row>
    <row r="110" spans="12:23">
      <c r="L110" s="12"/>
      <c r="M110" s="3">
        <f t="shared" si="11"/>
        <v>2.0600000000000014</v>
      </c>
      <c r="N110" s="2">
        <f t="shared" si="12"/>
        <v>1.1227043188319339</v>
      </c>
      <c r="O110" s="2">
        <f t="shared" si="12"/>
        <v>3.4394410709944832</v>
      </c>
      <c r="P110" s="2">
        <f t="shared" si="12"/>
        <v>5.9774113265533533</v>
      </c>
      <c r="Q110" s="2">
        <f t="shared" si="12"/>
        <v>8.4240431882040596</v>
      </c>
      <c r="R110" s="2">
        <f t="shared" si="12"/>
        <v>10.776335047719126</v>
      </c>
      <c r="S110" s="2">
        <f t="shared" si="12"/>
        <v>13.067845844131217</v>
      </c>
      <c r="T110" s="2">
        <f t="shared" si="12"/>
        <v>15.321815104780129</v>
      </c>
      <c r="U110" s="2">
        <f t="shared" si="12"/>
        <v>17.551912908984558</v>
      </c>
      <c r="V110" s="2">
        <f t="shared" si="12"/>
        <v>19.766192528181442</v>
      </c>
      <c r="W110" s="6"/>
    </row>
    <row r="111" spans="12:23">
      <c r="L111" s="12"/>
      <c r="M111" s="3">
        <f t="shared" si="11"/>
        <v>2.0800000000000014</v>
      </c>
      <c r="N111" s="2">
        <f t="shared" si="12"/>
        <v>1.1350258619427296</v>
      </c>
      <c r="O111" s="2">
        <f t="shared" si="12"/>
        <v>3.5054023195484216</v>
      </c>
      <c r="P111" s="2">
        <f t="shared" si="12"/>
        <v>6.1070691505945165</v>
      </c>
      <c r="Q111" s="2">
        <f t="shared" si="12"/>
        <v>8.616622705283838</v>
      </c>
      <c r="R111" s="2">
        <f t="shared" si="12"/>
        <v>11.029931825773282</v>
      </c>
      <c r="S111" s="2">
        <f t="shared" si="12"/>
        <v>13.381086169796998</v>
      </c>
      <c r="T111" s="2">
        <f t="shared" si="12"/>
        <v>15.693809768993805</v>
      </c>
      <c r="U111" s="2">
        <f t="shared" si="12"/>
        <v>17.982081024368075</v>
      </c>
      <c r="V111" s="2">
        <f t="shared" si="12"/>
        <v>20.254142092795252</v>
      </c>
      <c r="W111" s="6"/>
    </row>
    <row r="112" spans="12:23">
      <c r="L112" s="12"/>
      <c r="M112" s="3">
        <f t="shared" si="11"/>
        <v>2.1000000000000014</v>
      </c>
      <c r="N112" s="2">
        <f t="shared" si="12"/>
        <v>1.1473517845553802</v>
      </c>
      <c r="O112" s="2">
        <f t="shared" si="12"/>
        <v>3.5720841570203827</v>
      </c>
      <c r="P112" s="2">
        <f t="shared" si="12"/>
        <v>6.2384204767048015</v>
      </c>
      <c r="Q112" s="2">
        <f t="shared" si="12"/>
        <v>8.8118908026951335</v>
      </c>
      <c r="R112" s="2">
        <f t="shared" si="12"/>
        <v>11.28719357293989</v>
      </c>
      <c r="S112" s="2">
        <f t="shared" si="12"/>
        <v>13.698950376782383</v>
      </c>
      <c r="T112" s="2">
        <f t="shared" si="12"/>
        <v>16.0713749622488</v>
      </c>
      <c r="U112" s="2">
        <f t="shared" si="12"/>
        <v>18.418757975464761</v>
      </c>
      <c r="V112" s="2">
        <f t="shared" si="12"/>
        <v>20.74953303084969</v>
      </c>
      <c r="W112" s="6"/>
    </row>
    <row r="113" spans="12:23">
      <c r="L113" s="12"/>
      <c r="M113" s="3">
        <f t="shared" si="11"/>
        <v>2.1200000000000014</v>
      </c>
      <c r="N113" s="2">
        <f t="shared" si="12"/>
        <v>1.15968198374126</v>
      </c>
      <c r="O113" s="2">
        <f t="shared" si="12"/>
        <v>3.6394894490687095</v>
      </c>
      <c r="P113" s="2">
        <f t="shared" si="12"/>
        <v>6.3714738256203107</v>
      </c>
      <c r="Q113" s="2">
        <f t="shared" si="12"/>
        <v>9.0098621499692602</v>
      </c>
      <c r="R113" s="2">
        <f t="shared" si="12"/>
        <v>11.548141108344646</v>
      </c>
      <c r="S113" s="2">
        <f t="shared" si="12"/>
        <v>14.021465369313892</v>
      </c>
      <c r="T113" s="2">
        <f t="shared" si="12"/>
        <v>16.454543616980931</v>
      </c>
      <c r="U113" s="2">
        <f t="shared" si="12"/>
        <v>18.861982680644005</v>
      </c>
      <c r="V113" s="2">
        <f t="shared" si="12"/>
        <v>21.252410215991006</v>
      </c>
      <c r="W113" s="6"/>
    </row>
    <row r="114" spans="12:23">
      <c r="L114" s="12"/>
      <c r="M114" s="3">
        <f t="shared" si="11"/>
        <v>2.1400000000000015</v>
      </c>
      <c r="N114" s="2">
        <f t="shared" si="12"/>
        <v>1.172016359776213</v>
      </c>
      <c r="O114" s="2">
        <f t="shared" si="12"/>
        <v>3.7076210574866408</v>
      </c>
      <c r="P114" s="2">
        <f t="shared" si="12"/>
        <v>6.5062376979511765</v>
      </c>
      <c r="Q114" s="2">
        <f t="shared" si="12"/>
        <v>9.2105513777665333</v>
      </c>
      <c r="R114" s="2">
        <f t="shared" si="12"/>
        <v>11.812795193121035</v>
      </c>
      <c r="S114" s="2">
        <f t="shared" si="12"/>
        <v>14.348657974547638</v>
      </c>
      <c r="T114" s="2">
        <f t="shared" si="12"/>
        <v>16.843348569578641</v>
      </c>
      <c r="U114" s="2">
        <f t="shared" si="12"/>
        <v>19.311793943341954</v>
      </c>
      <c r="V114" s="2">
        <f t="shared" si="12"/>
        <v>21.762818388117818</v>
      </c>
      <c r="W114" s="6"/>
    </row>
    <row r="115" spans="12:23">
      <c r="L115" s="12"/>
      <c r="M115" s="3">
        <f t="shared" si="11"/>
        <v>2.1600000000000015</v>
      </c>
      <c r="N115" s="2">
        <f t="shared" si="12"/>
        <v>1.1843548160166422</v>
      </c>
      <c r="O115" s="2">
        <f t="shared" si="12"/>
        <v>3.7764818401731999</v>
      </c>
      <c r="P115" s="2">
        <f t="shared" si="12"/>
        <v>6.642720574347333</v>
      </c>
      <c r="Q115" s="2">
        <f t="shared" si="12"/>
        <v>9.4139730782710025</v>
      </c>
      <c r="R115" s="2">
        <f t="shared" si="12"/>
        <v>12.081176531041296</v>
      </c>
      <c r="S115" s="2">
        <f t="shared" si="12"/>
        <v>14.680554943437318</v>
      </c>
      <c r="T115" s="2">
        <f t="shared" si="12"/>
        <v>17.237822561487715</v>
      </c>
      <c r="U115" s="2">
        <f t="shared" si="12"/>
        <v>19.768230453401998</v>
      </c>
      <c r="V115" s="2">
        <f t="shared" si="12"/>
        <v>22.280802154957051</v>
      </c>
      <c r="W115" s="6"/>
    </row>
    <row r="116" spans="12:23">
      <c r="L116" s="12"/>
      <c r="M116" s="3">
        <f t="shared" si="11"/>
        <v>2.1800000000000015</v>
      </c>
      <c r="N116" s="2">
        <f t="shared" si="12"/>
        <v>1.1966972587813152</v>
      </c>
      <c r="O116" s="2">
        <f t="shared" si="12"/>
        <v>3.8460746511069677</v>
      </c>
      <c r="P116" s="2">
        <f t="shared" si="12"/>
        <v>6.7809309156627391</v>
      </c>
      <c r="Q116" s="2">
        <f t="shared" si="12"/>
        <v>9.6201418055787897</v>
      </c>
      <c r="R116" s="2">
        <f t="shared" si="12"/>
        <v>12.353305769135812</v>
      </c>
      <c r="S116" s="2">
        <f t="shared" si="12"/>
        <v>15.017182951585561</v>
      </c>
      <c r="T116" s="2">
        <f t="shared" si="12"/>
        <v>17.637998240294046</v>
      </c>
      <c r="U116" s="2">
        <f t="shared" si="12"/>
        <v>20.231330788388515</v>
      </c>
      <c r="V116" s="2">
        <f t="shared" si="12"/>
        <v>22.806405993607886</v>
      </c>
      <c r="W116" s="6"/>
    </row>
    <row r="117" spans="12:23">
      <c r="L117" s="12"/>
      <c r="M117" s="3">
        <f t="shared" si="11"/>
        <v>2.2000000000000015</v>
      </c>
      <c r="N117" s="2">
        <f t="shared" si="12"/>
        <v>1.2090435972385722</v>
      </c>
      <c r="O117" s="2">
        <f t="shared" si="12"/>
        <v>3.9164023403224695</v>
      </c>
      <c r="P117" s="2">
        <f t="shared" si="12"/>
        <v>6.9208771631179733</v>
      </c>
      <c r="Q117" s="2">
        <f t="shared" si="12"/>
        <v>9.8290720760798358</v>
      </c>
      <c r="R117" s="2">
        <f t="shared" si="12"/>
        <v>12.629203498301059</v>
      </c>
      <c r="S117" s="2">
        <f t="shared" si="12"/>
        <v>15.358568600078836</v>
      </c>
      <c r="T117" s="2">
        <f t="shared" si="12"/>
        <v>18.04390816078504</v>
      </c>
      <c r="U117" s="2">
        <f t="shared" si="12"/>
        <v>20.701133414874082</v>
      </c>
      <c r="V117" s="2">
        <f t="shared" si="12"/>
        <v>23.339674252054312</v>
      </c>
      <c r="W117" s="6"/>
    </row>
    <row r="118" spans="12:23">
      <c r="L118" s="12"/>
      <c r="M118" s="3">
        <f t="shared" si="11"/>
        <v>2.2200000000000015</v>
      </c>
      <c r="N118" s="2">
        <f t="shared" si="12"/>
        <v>1.221393743298665</v>
      </c>
      <c r="O118" s="2">
        <f t="shared" si="12"/>
        <v>3.9874677538890833</v>
      </c>
      <c r="P118" s="2">
        <f t="shared" si="12"/>
        <v>7.0625677384612837</v>
      </c>
      <c r="Q118" s="2">
        <f t="shared" si="12"/>
        <v>10.040778368833521</v>
      </c>
      <c r="R118" s="2">
        <f t="shared" si="12"/>
        <v>12.908890253896603</v>
      </c>
      <c r="S118" s="2">
        <f t="shared" si="12"/>
        <v>15.704738416306659</v>
      </c>
      <c r="T118" s="2">
        <f t="shared" si="12"/>
        <v>18.455584785990546</v>
      </c>
      <c r="U118" s="2">
        <f t="shared" si="12"/>
        <v>21.177676689701485</v>
      </c>
      <c r="V118" s="2">
        <f t="shared" si="12"/>
        <v>23.880651150647616</v>
      </c>
      <c r="W118" s="6"/>
    </row>
    <row r="119" spans="12:23">
      <c r="L119" s="12"/>
      <c r="M119" s="3">
        <f t="shared" si="11"/>
        <v>2.2400000000000015</v>
      </c>
      <c r="N119" s="2">
        <f t="shared" si="12"/>
        <v>1.2337476115109358</v>
      </c>
      <c r="O119" s="2">
        <f t="shared" si="12"/>
        <v>4.0592737338922742</v>
      </c>
      <c r="P119" s="2">
        <f t="shared" si="12"/>
        <v>7.2060110441279246</v>
      </c>
      <c r="Q119" s="2">
        <f t="shared" si="12"/>
        <v>10.255275125938082</v>
      </c>
      <c r="R119" s="2">
        <f t="shared" si="12"/>
        <v>13.192386516331171</v>
      </c>
      <c r="S119" s="2">
        <f t="shared" si="12"/>
        <v>16.05571885476509</v>
      </c>
      <c r="T119" s="2">
        <f t="shared" si="12"/>
        <v>18.873060488203443</v>
      </c>
      <c r="U119" s="2">
        <f t="shared" si="12"/>
        <v>21.660998861220737</v>
      </c>
      <c r="V119" s="2">
        <f t="shared" si="12"/>
        <v>24.429380783559328</v>
      </c>
      <c r="W119" s="6"/>
    </row>
    <row r="120" spans="12:23">
      <c r="L120" s="12"/>
      <c r="M120" s="3">
        <f t="shared" si="11"/>
        <v>2.2600000000000016</v>
      </c>
      <c r="N120" s="2">
        <f t="shared" si="12"/>
        <v>1.2461051189656021</v>
      </c>
      <c r="O120" s="2">
        <f t="shared" si="12"/>
        <v>4.1318231184170298</v>
      </c>
      <c r="P120" s="2">
        <f t="shared" si="12"/>
        <v>7.3512154633979225</v>
      </c>
      <c r="Q120" s="2">
        <f t="shared" si="12"/>
        <v>10.472576752893989</v>
      </c>
      <c r="R120" s="2">
        <f t="shared" si="12"/>
        <v>13.479712711638323</v>
      </c>
      <c r="S120" s="2">
        <f t="shared" si="12"/>
        <v>16.411536297845412</v>
      </c>
      <c r="T120" s="2">
        <f t="shared" si="12"/>
        <v>19.296367549980708</v>
      </c>
      <c r="U120" s="2">
        <f t="shared" si="12"/>
        <v>22.151138070502025</v>
      </c>
      <c r="V120" s="2">
        <f t="shared" si="12"/>
        <v>24.985907120205411</v>
      </c>
      <c r="W120" s="6"/>
    </row>
    <row r="121" spans="12:23">
      <c r="L121" s="12"/>
      <c r="M121" s="3">
        <f t="shared" si="11"/>
        <v>2.2800000000000016</v>
      </c>
      <c r="N121" s="2">
        <f t="shared" si="12"/>
        <v>1.2584661851998999</v>
      </c>
      <c r="O121" s="2">
        <f t="shared" si="12"/>
        <v>4.2051187415333722</v>
      </c>
      <c r="P121" s="2">
        <f t="shared" si="12"/>
        <v>7.4981893605521712</v>
      </c>
      <c r="Q121" s="2">
        <f t="shared" si="12"/>
        <v>10.692697618961462</v>
      </c>
      <c r="R121" s="2">
        <f t="shared" si="12"/>
        <v>13.770889212041757</v>
      </c>
      <c r="S121" s="2">
        <f t="shared" si="12"/>
        <v>16.772217056607996</v>
      </c>
      <c r="T121" s="2">
        <f t="shared" si="12"/>
        <v>19.725538165125496</v>
      </c>
      <c r="U121" s="2">
        <f t="shared" si="12"/>
        <v>22.648132352525348</v>
      </c>
      <c r="V121" s="2">
        <f t="shared" si="12"/>
        <v>25.550274006643011</v>
      </c>
      <c r="W121" s="6"/>
    </row>
    <row r="122" spans="12:23">
      <c r="L122" s="12"/>
      <c r="M122" s="3">
        <f t="shared" si="11"/>
        <v>2.3000000000000016</v>
      </c>
      <c r="N122" s="2">
        <f t="shared" si="12"/>
        <v>1.270830732108359</v>
      </c>
      <c r="O122" s="2">
        <f t="shared" si="12"/>
        <v>4.2791634332837933</v>
      </c>
      <c r="P122" s="2">
        <f t="shared" si="12"/>
        <v>7.6469410810268812</v>
      </c>
      <c r="Q122" s="2">
        <f t="shared" si="12"/>
        <v>10.915652057512236</v>
      </c>
      <c r="R122" s="2">
        <f t="shared" si="12"/>
        <v>14.06593633651066</v>
      </c>
      <c r="S122" s="2">
        <f t="shared" si="12"/>
        <v>17.137787371541936</v>
      </c>
      <c r="T122" s="2">
        <f t="shared" si="12"/>
        <v>20.160604439650605</v>
      </c>
      <c r="U122" s="2">
        <f t="shared" si="12"/>
        <v>23.152019637347113</v>
      </c>
      <c r="V122" s="2">
        <f t="shared" si="12"/>
        <v>26.122525166939703</v>
      </c>
      <c r="W122" s="6"/>
    </row>
    <row r="123" spans="12:23">
      <c r="L123" s="12"/>
      <c r="M123" s="3">
        <f t="shared" si="11"/>
        <v>2.3200000000000016</v>
      </c>
      <c r="N123" s="2">
        <f t="shared" si="12"/>
        <v>1.2831986838570053</v>
      </c>
      <c r="O123" s="2">
        <f t="shared" si="12"/>
        <v>4.3539600196725159</v>
      </c>
      <c r="P123" s="2">
        <f t="shared" si="12"/>
        <v>7.7974789515663829</v>
      </c>
      <c r="Q123" s="2">
        <f t="shared" si="12"/>
        <v>11.141454366375633</v>
      </c>
      <c r="R123" s="2">
        <f t="shared" si="12"/>
        <v>14.364874351305284</v>
      </c>
      <c r="S123" s="2">
        <f t="shared" si="12"/>
        <v>17.508273413310825</v>
      </c>
      <c r="T123" s="2">
        <f t="shared" si="12"/>
        <v>20.601598392723893</v>
      </c>
      <c r="U123" s="2">
        <f t="shared" si="12"/>
        <v>23.662837751244847</v>
      </c>
      <c r="V123" s="2">
        <f t="shared" si="12"/>
        <v>26.702704204516689</v>
      </c>
      <c r="W123" s="6"/>
    </row>
    <row r="124" spans="12:23">
      <c r="L124" s="12"/>
      <c r="M124" s="3">
        <f t="shared" si="11"/>
        <v>2.3400000000000016</v>
      </c>
      <c r="N124" s="2">
        <f t="shared" si="12"/>
        <v>1.2955699668012861</v>
      </c>
      <c r="O124" s="2">
        <f t="shared" si="12"/>
        <v>4.4295113226564595</v>
      </c>
      <c r="P124" s="2">
        <f t="shared" si="12"/>
        <v>7.9498112803742531</v>
      </c>
      <c r="Q124" s="2">
        <f t="shared" si="12"/>
        <v>11.370118808179143</v>
      </c>
      <c r="R124" s="2">
        <f t="shared" si="12"/>
        <v>14.667723470513</v>
      </c>
      <c r="S124" s="2">
        <f t="shared" si="12"/>
        <v>17.883701283484829</v>
      </c>
      <c r="T124" s="2">
        <f t="shared" si="12"/>
        <v>21.048551957596221</v>
      </c>
      <c r="U124" s="2">
        <f t="shared" si="12"/>
        <v>24.180624417840072</v>
      </c>
      <c r="V124" s="2">
        <f t="shared" si="12"/>
        <v>27.290854603466489</v>
      </c>
      <c r="W124" s="6"/>
    </row>
    <row r="125" spans="12:23">
      <c r="L125" s="12"/>
      <c r="M125" s="3">
        <f t="shared" si="11"/>
        <v>2.3600000000000017</v>
      </c>
      <c r="N125" s="2">
        <f t="shared" si="12"/>
        <v>1.3079445094075346</v>
      </c>
      <c r="O125" s="2">
        <f t="shared" si="12"/>
        <v>4.5058201601378265</v>
      </c>
      <c r="P125" s="2">
        <f t="shared" si="12"/>
        <v>8.1039463572628385</v>
      </c>
      <c r="Q125" s="2">
        <f t="shared" si="12"/>
        <v>11.601659610683548</v>
      </c>
      <c r="R125" s="2">
        <f t="shared" si="12"/>
        <v>14.974503856574978</v>
      </c>
      <c r="S125" s="2">
        <f t="shared" si="12"/>
        <v>18.264097015259779</v>
      </c>
      <c r="T125" s="2">
        <f t="shared" si="12"/>
        <v>21.501496982512059</v>
      </c>
      <c r="U125" s="2">
        <f t="shared" si="12"/>
        <v>24.70541725920021</v>
      </c>
      <c r="V125" s="2">
        <f t="shared" si="12"/>
        <v>27.887019729845289</v>
      </c>
      <c r="W125" s="6"/>
    </row>
    <row r="126" spans="12:23">
      <c r="L126" s="12"/>
      <c r="M126" s="3">
        <f t="shared" si="11"/>
        <v>2.3800000000000017</v>
      </c>
      <c r="N126" s="2">
        <f t="shared" si="12"/>
        <v>1.3203222421777927</v>
      </c>
      <c r="O126" s="2">
        <f t="shared" si="12"/>
        <v>4.5828893459581828</v>
      </c>
      <c r="P126" s="2">
        <f t="shared" si="12"/>
        <v>8.2598924538010721</v>
      </c>
      <c r="Q126" s="2">
        <f t="shared" si="12"/>
        <v>11.836090967112792</v>
      </c>
      <c r="R126" s="2">
        <f t="shared" si="12"/>
        <v>15.285235620803901</v>
      </c>
      <c r="S126" s="2">
        <f t="shared" si="12"/>
        <v>18.649486574163181</v>
      </c>
      <c r="T126" s="2">
        <f t="shared" si="12"/>
        <v>21.960465231603692</v>
      </c>
      <c r="U126" s="2">
        <f t="shared" si="12"/>
        <v>25.237253796920211</v>
      </c>
      <c r="V126" s="2">
        <f t="shared" si="12"/>
        <v>28.491242832941694</v>
      </c>
      <c r="W126" s="6"/>
    </row>
    <row r="127" spans="12:23">
      <c r="L127" s="12"/>
      <c r="M127" s="3">
        <f t="shared" si="11"/>
        <v>2.4000000000000017</v>
      </c>
      <c r="N127" s="2">
        <f t="shared" ref="N127:V142" si="13">$M127^(5/3)*(1+$M127*N$7)^(5/3)/(1+2*$M127*SQRT(1+N$7^2))^(2/3)</f>
        <v>1.3327030975778293</v>
      </c>
      <c r="O127" s="2">
        <f t="shared" si="13"/>
        <v>4.6607216898939576</v>
      </c>
      <c r="P127" s="2">
        <f t="shared" si="13"/>
        <v>8.4176578234607025</v>
      </c>
      <c r="Q127" s="2">
        <f t="shared" si="13"/>
        <v>12.073427036478627</v>
      </c>
      <c r="R127" s="2">
        <f t="shared" si="13"/>
        <v>15.599938823892751</v>
      </c>
      <c r="S127" s="2">
        <f t="shared" si="13"/>
        <v>19.039895858747713</v>
      </c>
      <c r="T127" s="2">
        <f t="shared" si="13"/>
        <v>22.425488385769029</v>
      </c>
      <c r="U127" s="2">
        <f t="shared" si="13"/>
        <v>25.776171453183995</v>
      </c>
      <c r="V127" s="2">
        <f t="shared" si="13"/>
        <v>29.103567046521171</v>
      </c>
      <c r="W127" s="6"/>
    </row>
    <row r="128" spans="12:23">
      <c r="L128" s="12"/>
      <c r="M128" s="3">
        <f t="shared" si="11"/>
        <v>2.4200000000000017</v>
      </c>
      <c r="N128" s="2">
        <f t="shared" si="13"/>
        <v>1.3450870099681937</v>
      </c>
      <c r="O128" s="2">
        <f t="shared" si="13"/>
        <v>4.7393199976532676</v>
      </c>
      <c r="P128" s="2">
        <f t="shared" si="13"/>
        <v>8.5772507017608444</v>
      </c>
      <c r="Q128" s="2">
        <f t="shared" si="13"/>
        <v>12.313681943900145</v>
      </c>
      <c r="R128" s="2">
        <f t="shared" si="13"/>
        <v>15.918633476414866</v>
      </c>
      <c r="S128" s="2">
        <f t="shared" si="13"/>
        <v>19.435350701272622</v>
      </c>
      <c r="T128" s="2">
        <f t="shared" si="13"/>
        <v>22.896598043533519</v>
      </c>
      <c r="U128" s="2">
        <f t="shared" si="13"/>
        <v>26.322207551806621</v>
      </c>
      <c r="V128" s="2">
        <f t="shared" si="13"/>
        <v>29.724035390048165</v>
      </c>
      <c r="W128" s="6"/>
    </row>
    <row r="129" spans="12:23">
      <c r="L129" s="12"/>
      <c r="M129" s="3">
        <f t="shared" si="11"/>
        <v>2.4400000000000017</v>
      </c>
      <c r="N129" s="2">
        <f t="shared" si="13"/>
        <v>1.3574739155381579</v>
      </c>
      <c r="O129" s="2">
        <f t="shared" si="13"/>
        <v>4.8186870708740175</v>
      </c>
      <c r="P129" s="2">
        <f t="shared" si="13"/>
        <v>8.7386793064109316</v>
      </c>
      <c r="Q129" s="2">
        <f t="shared" si="13"/>
        <v>12.556869780918412</v>
      </c>
      <c r="R129" s="2">
        <f t="shared" si="13"/>
        <v>16.241339539315788</v>
      </c>
      <c r="S129" s="2">
        <f t="shared" si="13"/>
        <v>19.83587686837302</v>
      </c>
      <c r="T129" s="2">
        <f t="shared" si="13"/>
        <v>23.37382572189685</v>
      </c>
      <c r="U129" s="2">
        <f t="shared" si="13"/>
        <v>26.875399319257657</v>
      </c>
      <c r="V129" s="2">
        <f t="shared" si="13"/>
        <v>30.352690769885289</v>
      </c>
      <c r="W129" s="6"/>
    </row>
    <row r="130" spans="12:23">
      <c r="L130" s="12"/>
      <c r="M130" s="3">
        <f t="shared" si="11"/>
        <v>2.4600000000000017</v>
      </c>
      <c r="N130" s="2">
        <f t="shared" si="13"/>
        <v>1.3698637522424046</v>
      </c>
      <c r="O130" s="2">
        <f t="shared" si="13"/>
        <v>4.8988257071231347</v>
      </c>
      <c r="P130" s="2">
        <f t="shared" si="13"/>
        <v>8.9019518374520406</v>
      </c>
      <c r="Q130" s="2">
        <f t="shared" si="13"/>
        <v>12.80300460580613</v>
      </c>
      <c r="R130" s="2">
        <f t="shared" si="13"/>
        <v>16.568076924396568</v>
      </c>
      <c r="S130" s="2">
        <f t="shared" si="13"/>
        <v>20.241500061717595</v>
      </c>
      <c r="T130" s="2">
        <f t="shared" si="13"/>
        <v>23.857202857164452</v>
      </c>
      <c r="U130" s="2">
        <f t="shared" si="13"/>
        <v>27.435783885665789</v>
      </c>
      <c r="V130" s="2">
        <f t="shared" si="13"/>
        <v>30.989575980471145</v>
      </c>
      <c r="W130" s="6"/>
    </row>
    <row r="131" spans="12:23">
      <c r="L131" s="12"/>
      <c r="M131" s="3">
        <f t="shared" si="11"/>
        <v>2.4800000000000018</v>
      </c>
      <c r="N131" s="2">
        <f t="shared" si="13"/>
        <v>1.3822564597403337</v>
      </c>
      <c r="O131" s="2">
        <f t="shared" si="13"/>
        <v>4.979738699896938</v>
      </c>
      <c r="P131" s="2">
        <f t="shared" si="13"/>
        <v>9.0670764773966077</v>
      </c>
      <c r="Q131" s="2">
        <f t="shared" si="13"/>
        <v>13.052100443872591</v>
      </c>
      <c r="R131" s="2">
        <f t="shared" si="13"/>
        <v>16.898865494789209</v>
      </c>
      <c r="S131" s="2">
        <f t="shared" si="13"/>
        <v>20.652245918655016</v>
      </c>
      <c r="T131" s="2">
        <f t="shared" si="13"/>
        <v>24.346760805764365</v>
      </c>
      <c r="U131" s="2">
        <f t="shared" si="13"/>
        <v>28.003398285805943</v>
      </c>
      <c r="V131" s="2">
        <f t="shared" si="13"/>
        <v>31.634733705476545</v>
      </c>
      <c r="W131" s="6"/>
    </row>
    <row r="132" spans="12:23">
      <c r="L132" s="12"/>
      <c r="M132" s="3">
        <f t="shared" si="11"/>
        <v>2.5000000000000018</v>
      </c>
      <c r="N132" s="2">
        <f t="shared" si="13"/>
        <v>1.3946519793378545</v>
      </c>
      <c r="O132" s="2">
        <f t="shared" si="13"/>
        <v>5.0614288386225228</v>
      </c>
      <c r="P132" s="2">
        <f t="shared" si="13"/>
        <v>9.2340613913665184</v>
      </c>
      <c r="Q132" s="2">
        <f t="shared" si="13"/>
        <v>13.304171287763914</v>
      </c>
      <c r="R132" s="2">
        <f t="shared" si="13"/>
        <v>17.233725065424188</v>
      </c>
      <c r="S132" s="2">
        <f t="shared" si="13"/>
        <v>21.068140012849135</v>
      </c>
      <c r="T132" s="2">
        <f t="shared" si="13"/>
        <v>24.842530845049819</v>
      </c>
      <c r="U132" s="2">
        <f t="shared" si="13"/>
        <v>28.578279460068543</v>
      </c>
      <c r="V132" s="2">
        <f t="shared" si="13"/>
        <v>32.288206518940356</v>
      </c>
      <c r="W132" s="6"/>
    </row>
    <row r="133" spans="12:23">
      <c r="L133" s="12"/>
      <c r="M133" s="3">
        <f t="shared" si="11"/>
        <v>2.5200000000000018</v>
      </c>
      <c r="N133" s="2">
        <f t="shared" si="13"/>
        <v>1.4070502539315501</v>
      </c>
      <c r="O133" s="2">
        <f t="shared" si="13"/>
        <v>5.1438989086601223</v>
      </c>
      <c r="P133" s="2">
        <f t="shared" si="13"/>
        <v>9.4029147272297067</v>
      </c>
      <c r="Q133" s="2">
        <f t="shared" si="13"/>
        <v>13.559231097758703</v>
      </c>
      <c r="R133" s="2">
        <f t="shared" si="13"/>
        <v>17.572675403490233</v>
      </c>
      <c r="S133" s="2">
        <f t="shared" si="13"/>
        <v>21.489207854903473</v>
      </c>
      <c r="T133" s="2">
        <f t="shared" si="13"/>
        <v>25.344544174088057</v>
      </c>
      <c r="U133" s="2">
        <f t="shared" si="13"/>
        <v>29.160464255411767</v>
      </c>
      <c r="V133" s="2">
        <f t="shared" si="13"/>
        <v>32.950036886384872</v>
      </c>
      <c r="W133" s="6"/>
    </row>
    <row r="134" spans="12:23">
      <c r="L134" s="12"/>
      <c r="M134" s="3">
        <f t="shared" si="11"/>
        <v>2.5400000000000018</v>
      </c>
      <c r="N134" s="2">
        <f t="shared" si="13"/>
        <v>1.4194512279551026</v>
      </c>
      <c r="O134" s="2">
        <f t="shared" si="13"/>
        <v>5.2271516913063918</v>
      </c>
      <c r="P134" s="2">
        <f t="shared" si="13"/>
        <v>9.5736446157350468</v>
      </c>
      <c r="Q134" s="2">
        <f t="shared" si="13"/>
        <v>13.817293802059201</v>
      </c>
      <c r="R134" s="2">
        <f t="shared" si="13"/>
        <v>17.915736228886647</v>
      </c>
      <c r="S134" s="2">
        <f t="shared" si="13"/>
        <v>21.915474892975155</v>
      </c>
      <c r="T134" s="2">
        <f t="shared" si="13"/>
        <v>25.852831914435082</v>
      </c>
      <c r="U134" s="2">
        <f t="shared" si="13"/>
        <v>29.749989426297301</v>
      </c>
      <c r="V134" s="2">
        <f t="shared" si="13"/>
        <v>33.620267165911805</v>
      </c>
      <c r="W134" s="6"/>
    </row>
    <row r="135" spans="12:23">
      <c r="L135" s="12"/>
      <c r="M135" s="3">
        <f t="shared" si="11"/>
        <v>2.5600000000000018</v>
      </c>
      <c r="N135" s="2">
        <f t="shared" si="13"/>
        <v>1.4318548473278727</v>
      </c>
      <c r="O135" s="2">
        <f t="shared" si="13"/>
        <v>5.3111899637985287</v>
      </c>
      <c r="P135" s="2">
        <f t="shared" si="13"/>
        <v>9.7462591706458035</v>
      </c>
      <c r="Q135" s="2">
        <f t="shared" si="13"/>
        <v>14.078373297078107</v>
      </c>
      <c r="R135" s="2">
        <f t="shared" si="13"/>
        <v>18.262927214668299</v>
      </c>
      <c r="S135" s="2">
        <f t="shared" si="13"/>
        <v>22.346966513378426</v>
      </c>
      <c r="T135" s="2">
        <f t="shared" si="13"/>
        <v>26.367425110897727</v>
      </c>
      <c r="U135" s="2">
        <f t="shared" si="13"/>
        <v>30.346891635609921</v>
      </c>
      <c r="V135" s="2">
        <f t="shared" si="13"/>
        <v>34.298939609278754</v>
      </c>
      <c r="W135" s="6"/>
    </row>
    <row r="136" spans="12:23">
      <c r="L136" s="12"/>
      <c r="M136" s="3">
        <f t="shared" si="11"/>
        <v>2.5800000000000018</v>
      </c>
      <c r="N136" s="2">
        <f t="shared" si="13"/>
        <v>1.4442610594055239</v>
      </c>
      <c r="O136" s="2">
        <f t="shared" si="13"/>
        <v>5.3960164993192059</v>
      </c>
      <c r="P136" s="2">
        <f t="shared" si="13"/>
        <v>9.9207664888714788</v>
      </c>
      <c r="Q136" s="2">
        <f t="shared" si="13"/>
        <v>14.34248344772096</v>
      </c>
      <c r="R136" s="2">
        <f t="shared" si="13"/>
        <v>18.614267987483341</v>
      </c>
      <c r="S136" s="2">
        <f t="shared" si="13"/>
        <v>22.783708041178222</v>
      </c>
      <c r="T136" s="2">
        <f t="shared" si="13"/>
        <v>26.888354732282348</v>
      </c>
      <c r="U136" s="2">
        <f t="shared" si="13"/>
        <v>30.951207455560752</v>
      </c>
      <c r="V136" s="2">
        <f t="shared" si="13"/>
        <v>34.986096362957383</v>
      </c>
      <c r="W136" s="6"/>
    </row>
    <row r="137" spans="12:23">
      <c r="L137" s="12"/>
      <c r="M137" s="3">
        <f t="shared" si="11"/>
        <v>2.6000000000000019</v>
      </c>
      <c r="N137" s="2">
        <f t="shared" si="13"/>
        <v>1.4566698129326163</v>
      </c>
      <c r="O137" s="2">
        <f t="shared" si="13"/>
        <v>5.481634067002263</v>
      </c>
      <c r="P137" s="2">
        <f t="shared" si="13"/>
        <v>10.097174650598152</v>
      </c>
      <c r="Q137" s="2">
        <f t="shared" si="13"/>
        <v>14.609638087664454</v>
      </c>
      <c r="R137" s="2">
        <f t="shared" si="13"/>
        <v>18.969778128004037</v>
      </c>
      <c r="S137" s="2">
        <f t="shared" si="13"/>
        <v>23.225724740773877</v>
      </c>
      <c r="T137" s="2">
        <f t="shared" si="13"/>
        <v>27.415651672131013</v>
      </c>
      <c r="U137" s="2">
        <f t="shared" si="13"/>
        <v>31.562973368575836</v>
      </c>
      <c r="V137" s="2">
        <f t="shared" si="13"/>
        <v>35.681779469172994</v>
      </c>
      <c r="W137" s="6"/>
    </row>
    <row r="138" spans="12:23">
      <c r="L138" s="12"/>
      <c r="M138" s="3">
        <f t="shared" ref="M138:M142" si="14">M137+0.02</f>
        <v>2.6200000000000019</v>
      </c>
      <c r="N138" s="2">
        <f t="shared" si="13"/>
        <v>1.4690810579970566</v>
      </c>
      <c r="O138" s="2">
        <f t="shared" si="13"/>
        <v>5.5680454319390957</v>
      </c>
      <c r="P138" s="2">
        <f t="shared" si="13"/>
        <v>10.275491719417275</v>
      </c>
      <c r="Q138" s="2">
        <f t="shared" si="13"/>
        <v>14.879851019630463</v>
      </c>
      <c r="R138" s="2">
        <f t="shared" si="13"/>
        <v>19.329477171350593</v>
      </c>
      <c r="S138" s="2">
        <f t="shared" si="13"/>
        <v>23.67304181647313</v>
      </c>
      <c r="T138" s="2">
        <f t="shared" si="13"/>
        <v>27.949346749445365</v>
      </c>
      <c r="U138" s="2">
        <f t="shared" si="13"/>
        <v>32.182225768169054</v>
      </c>
      <c r="V138" s="2">
        <f t="shared" si="13"/>
        <v>36.386030866926482</v>
      </c>
      <c r="W138" s="6"/>
    </row>
    <row r="139" spans="12:23">
      <c r="L139" s="12"/>
      <c r="M139" s="3">
        <f t="shared" si="14"/>
        <v>2.6400000000000019</v>
      </c>
      <c r="N139" s="2">
        <f t="shared" si="13"/>
        <v>1.4814947459863401</v>
      </c>
      <c r="O139" s="2">
        <f t="shared" si="13"/>
        <v>5.6552533551857023</v>
      </c>
      <c r="P139" s="2">
        <f t="shared" si="13"/>
        <v>10.455725742453026</v>
      </c>
      <c r="Q139" s="2">
        <f t="shared" si="13"/>
        <v>15.153136015656102</v>
      </c>
      <c r="R139" s="2">
        <f t="shared" si="13"/>
        <v>19.69338460750841</v>
      </c>
      <c r="S139" s="2">
        <f t="shared" si="13"/>
        <v>24.125684413056966</v>
      </c>
      <c r="T139" s="2">
        <f t="shared" si="13"/>
        <v>28.48947070939855</v>
      </c>
      <c r="U139" s="2">
        <f t="shared" si="13"/>
        <v>32.80900095980045</v>
      </c>
      <c r="V139" s="2">
        <f t="shared" si="13"/>
        <v>37.09889239299897</v>
      </c>
      <c r="W139" s="6"/>
    </row>
    <row r="140" spans="12:23">
      <c r="L140" s="12"/>
      <c r="M140" s="3">
        <f t="shared" si="14"/>
        <v>2.6600000000000019</v>
      </c>
      <c r="N140" s="2">
        <f t="shared" si="13"/>
        <v>1.4939108295454862</v>
      </c>
      <c r="O140" s="2">
        <f t="shared" si="13"/>
        <v>5.7432605937703647</v>
      </c>
      <c r="P140" s="2">
        <f t="shared" si="13"/>
        <v>10.637884750488134</v>
      </c>
      <c r="Q140" s="2">
        <f t="shared" si="13"/>
        <v>15.429506817359808</v>
      </c>
      <c r="R140" s="2">
        <f t="shared" si="13"/>
        <v>20.061519881738686</v>
      </c>
      <c r="S140" s="2">
        <f t="shared" si="13"/>
        <v>24.583677616335031</v>
      </c>
      <c r="T140" s="2">
        <f t="shared" si="13"/>
        <v>29.036054224035059</v>
      </c>
      <c r="U140" s="2">
        <f t="shared" si="13"/>
        <v>33.443335161720455</v>
      </c>
      <c r="V140" s="2">
        <f t="shared" si="13"/>
        <v>37.82040578293914</v>
      </c>
      <c r="W140" s="6"/>
    </row>
    <row r="141" spans="12:23">
      <c r="L141" s="12"/>
      <c r="M141" s="3">
        <f t="shared" si="14"/>
        <v>2.6800000000000019</v>
      </c>
      <c r="N141" s="2">
        <f t="shared" si="13"/>
        <v>1.5063292625366027</v>
      </c>
      <c r="O141" s="2">
        <f t="shared" si="13"/>
        <v>5.8320699007019048</v>
      </c>
      <c r="P141" s="2">
        <f t="shared" si="13"/>
        <v>10.821976758088228</v>
      </c>
      <c r="Q141" s="2">
        <f t="shared" si="13"/>
        <v>15.708977136203496</v>
      </c>
      <c r="R141" s="2">
        <f t="shared" si="13"/>
        <v>20.433902394982663</v>
      </c>
      <c r="S141" s="2">
        <f t="shared" si="13"/>
        <v>25.047046453692406</v>
      </c>
      <c r="T141" s="2">
        <f t="shared" si="13"/>
        <v>29.589127892959457</v>
      </c>
      <c r="U141" s="2">
        <f t="shared" si="13"/>
        <v>34.085264505799792</v>
      </c>
      <c r="V141" s="2">
        <f t="shared" si="13"/>
        <v>38.550612672034738</v>
      </c>
      <c r="W141" s="6"/>
    </row>
    <row r="142" spans="12:23">
      <c r="L142" s="12"/>
      <c r="M142" s="3">
        <f t="shared" si="14"/>
        <v>2.700000000000002</v>
      </c>
      <c r="N142" s="2">
        <f t="shared" si="13"/>
        <v>1.5187500000000014</v>
      </c>
      <c r="O142" s="2">
        <f t="shared" si="13"/>
        <v>5.9216840249784726</v>
      </c>
      <c r="P142" s="2">
        <f t="shared" si="13"/>
        <v>11.008009763724791</v>
      </c>
      <c r="Q142" s="2">
        <f t="shared" si="13"/>
        <v>15.99156065375087</v>
      </c>
      <c r="R142" s="2">
        <f t="shared" si="13"/>
        <v>20.810551504259497</v>
      </c>
      <c r="S142" s="2">
        <f t="shared" si="13"/>
        <v>25.515815894627291</v>
      </c>
      <c r="T142" s="2">
        <f t="shared" si="13"/>
        <v>30.148722244013602</v>
      </c>
      <c r="U142" s="2">
        <f t="shared" si="13"/>
        <v>34.734825038345789</v>
      </c>
      <c r="V142" s="2">
        <f t="shared" si="13"/>
        <v>39.289554596266989</v>
      </c>
      <c r="W142" s="6"/>
    </row>
    <row r="143" spans="12:23">
      <c r="M143" s="15"/>
      <c r="N143" s="7"/>
      <c r="O143" s="7"/>
      <c r="P143" s="7"/>
      <c r="Q143" s="7"/>
      <c r="R143" s="7"/>
      <c r="S143" s="7"/>
      <c r="T143" s="7"/>
      <c r="U143" s="7"/>
      <c r="V143" s="7"/>
    </row>
  </sheetData>
  <sheetProtection algorithmName="SHA-512" hashValue="CXJIfXICCjlgQiuSgGT7RvIQ6E4H6eYCRK0Zcj/av92GaCc6eJfIKGGE3RZpWZJFH9b0RGI/nv5Ohk5utHUh+w==" saltValue="zm4tuuzg/KdPsdyAXZZxwQ==" spinCount="100000" sheet="1" objects="1" scenarios="1"/>
  <mergeCells count="13">
    <mergeCell ref="B2:E2"/>
    <mergeCell ref="B3:E3"/>
    <mergeCell ref="B4:E4"/>
    <mergeCell ref="B5:E5"/>
    <mergeCell ref="B24:E24"/>
    <mergeCell ref="B25:E25"/>
    <mergeCell ref="C33:E33"/>
    <mergeCell ref="G11:K11"/>
    <mergeCell ref="M6:V6"/>
    <mergeCell ref="B12:E12"/>
    <mergeCell ref="B13:E13"/>
    <mergeCell ref="B17:E17"/>
    <mergeCell ref="B18:E1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1"/>
  <sheetViews>
    <sheetView workbookViewId="0"/>
  </sheetViews>
  <sheetFormatPr defaultRowHeight="15"/>
  <cols>
    <col min="1" max="1" width="2" style="5" customWidth="1"/>
    <col min="2" max="2" width="34.42578125" style="5" customWidth="1"/>
    <col min="3" max="3" width="9.140625" style="8"/>
    <col min="4" max="4" width="8.140625" style="5" customWidth="1"/>
    <col min="5" max="5" width="6.42578125" style="8" bestFit="1" customWidth="1"/>
    <col min="6" max="6" width="6.7109375" style="5" customWidth="1"/>
    <col min="7" max="11" width="8.140625" style="5" customWidth="1"/>
    <col min="12" max="12" width="6.7109375" style="5" customWidth="1"/>
    <col min="13" max="13" width="8.7109375" style="8" customWidth="1"/>
    <col min="14" max="22" width="8.7109375" style="5" customWidth="1"/>
    <col min="23" max="16384" width="9.140625" style="5"/>
  </cols>
  <sheetData>
    <row r="1" spans="1:23" ht="9" customHeight="1">
      <c r="C1" s="5"/>
      <c r="E1" s="5"/>
      <c r="G1" s="14"/>
      <c r="H1" s="14"/>
      <c r="I1" s="14"/>
      <c r="J1" s="14"/>
      <c r="K1" s="14"/>
      <c r="M1" s="13"/>
      <c r="N1" s="14"/>
      <c r="O1" s="14"/>
      <c r="P1" s="14"/>
      <c r="Q1" s="14"/>
      <c r="R1" s="14"/>
      <c r="S1" s="14"/>
      <c r="T1" s="14"/>
      <c r="U1" s="14"/>
      <c r="V1" s="14"/>
    </row>
    <row r="2" spans="1:23" ht="26.25">
      <c r="A2" s="12"/>
      <c r="B2" s="64" t="s">
        <v>94</v>
      </c>
      <c r="C2" s="65"/>
      <c r="D2" s="65"/>
      <c r="E2" s="66"/>
      <c r="G2" s="14"/>
      <c r="H2" s="14"/>
      <c r="I2" s="14"/>
      <c r="J2" s="14"/>
      <c r="K2" s="14"/>
      <c r="M2" s="13"/>
      <c r="N2" s="14"/>
      <c r="O2" s="14"/>
      <c r="P2" s="14"/>
      <c r="Q2" s="14"/>
      <c r="R2" s="14"/>
      <c r="S2" s="14"/>
      <c r="T2" s="14"/>
      <c r="U2" s="14"/>
      <c r="V2" s="14"/>
    </row>
    <row r="3" spans="1:23">
      <c r="A3" s="12"/>
      <c r="B3" s="67" t="s">
        <v>118</v>
      </c>
      <c r="C3" s="68"/>
      <c r="D3" s="68"/>
      <c r="E3" s="69"/>
      <c r="G3" s="14"/>
      <c r="H3" s="14"/>
      <c r="I3" s="14"/>
      <c r="J3" s="14"/>
      <c r="K3" s="14"/>
      <c r="M3" s="13"/>
      <c r="N3" s="14"/>
      <c r="O3" s="14"/>
      <c r="P3" s="14"/>
      <c r="Q3" s="14"/>
      <c r="R3" s="14"/>
      <c r="S3" s="14"/>
      <c r="T3" s="14"/>
      <c r="U3" s="14"/>
      <c r="V3" s="14"/>
    </row>
    <row r="4" spans="1:23">
      <c r="A4" s="12"/>
      <c r="B4" s="70" t="s">
        <v>93</v>
      </c>
      <c r="C4" s="71"/>
      <c r="D4" s="71"/>
      <c r="E4" s="72"/>
      <c r="G4" s="14"/>
      <c r="H4" s="14"/>
      <c r="I4" s="14"/>
      <c r="J4" s="14"/>
      <c r="K4" s="14"/>
      <c r="M4" s="13"/>
      <c r="N4" s="14"/>
      <c r="O4" s="14"/>
      <c r="P4" s="14"/>
      <c r="Q4" s="14"/>
      <c r="R4" s="14"/>
      <c r="S4" s="14"/>
      <c r="T4" s="14"/>
      <c r="U4" s="14"/>
      <c r="V4" s="14"/>
    </row>
    <row r="5" spans="1:23" ht="33.75" customHeight="1">
      <c r="A5" s="12"/>
      <c r="B5" s="73" t="s">
        <v>119</v>
      </c>
      <c r="C5" s="73"/>
      <c r="D5" s="73"/>
      <c r="E5" s="73"/>
      <c r="G5" s="14"/>
      <c r="H5" s="14"/>
      <c r="I5" s="14"/>
      <c r="J5" s="14"/>
      <c r="K5" s="14"/>
      <c r="M5" s="13"/>
      <c r="N5" s="14"/>
      <c r="O5" s="14"/>
      <c r="P5" s="14"/>
      <c r="Q5" s="14"/>
      <c r="R5" s="14"/>
      <c r="S5" s="14"/>
      <c r="T5" s="14"/>
      <c r="U5" s="14"/>
      <c r="V5" s="14"/>
    </row>
    <row r="6" spans="1:23" ht="16.5">
      <c r="A6" s="12"/>
      <c r="B6" s="24" t="s">
        <v>75</v>
      </c>
      <c r="C6" s="24" t="s">
        <v>0</v>
      </c>
      <c r="D6" s="24" t="s">
        <v>1</v>
      </c>
      <c r="E6" s="24" t="s">
        <v>2</v>
      </c>
      <c r="F6" s="9"/>
      <c r="L6" s="16"/>
      <c r="M6" s="60" t="s">
        <v>127</v>
      </c>
      <c r="N6" s="60"/>
      <c r="O6" s="60"/>
      <c r="P6" s="60"/>
      <c r="Q6" s="60"/>
      <c r="R6" s="60"/>
      <c r="S6" s="60"/>
      <c r="T6" s="60"/>
      <c r="U6" s="60"/>
      <c r="V6" s="60"/>
      <c r="W6" s="6"/>
    </row>
    <row r="7" spans="1:23">
      <c r="A7" s="12"/>
      <c r="B7" s="19" t="s">
        <v>3</v>
      </c>
      <c r="C7" s="37" t="s">
        <v>4</v>
      </c>
      <c r="D7" s="25">
        <v>6.5</v>
      </c>
      <c r="E7" s="20" t="s">
        <v>5</v>
      </c>
      <c r="F7" s="10"/>
      <c r="L7" s="17"/>
      <c r="M7" s="39" t="s">
        <v>79</v>
      </c>
      <c r="N7" s="40">
        <v>0</v>
      </c>
      <c r="O7" s="40">
        <f>N7+0.5</f>
        <v>0.5</v>
      </c>
      <c r="P7" s="40">
        <f t="shared" ref="P7:V7" si="0">O7+0.5</f>
        <v>1</v>
      </c>
      <c r="Q7" s="40">
        <f t="shared" si="0"/>
        <v>1.5</v>
      </c>
      <c r="R7" s="40">
        <f t="shared" si="0"/>
        <v>2</v>
      </c>
      <c r="S7" s="40">
        <f t="shared" si="0"/>
        <v>2.5</v>
      </c>
      <c r="T7" s="40">
        <f t="shared" si="0"/>
        <v>3</v>
      </c>
      <c r="U7" s="40">
        <f t="shared" si="0"/>
        <v>3.5</v>
      </c>
      <c r="V7" s="40">
        <f t="shared" si="0"/>
        <v>4</v>
      </c>
      <c r="W7" s="6"/>
    </row>
    <row r="8" spans="1:23" ht="16.5">
      <c r="A8" s="12"/>
      <c r="B8" s="19" t="s">
        <v>6</v>
      </c>
      <c r="C8" s="37" t="s">
        <v>110</v>
      </c>
      <c r="D8" s="25">
        <v>1E-3</v>
      </c>
      <c r="E8" s="20" t="s">
        <v>7</v>
      </c>
      <c r="F8" s="10"/>
      <c r="L8" s="17"/>
      <c r="M8" s="23">
        <v>0</v>
      </c>
      <c r="N8" s="2">
        <f>(($M8+N$7)^(5/3)/($M8+2*SQRT(1+N$7^2))^(2/3))^(3/8)</f>
        <v>0</v>
      </c>
      <c r="O8" s="2">
        <f t="shared" ref="O8:V23" si="1">(($M8+O$7)^(5/3)/($M8+2*SQRT(1+O$7^2))^(2/3))^(3/8)</f>
        <v>0.53025528059150395</v>
      </c>
      <c r="P8" s="2">
        <f t="shared" si="1"/>
        <v>0.77110541270397048</v>
      </c>
      <c r="Q8" s="2">
        <f t="shared" si="1"/>
        <v>0.93500539737634569</v>
      </c>
      <c r="R8" s="2">
        <f t="shared" si="1"/>
        <v>1.0605105611830077</v>
      </c>
      <c r="S8" s="2">
        <f t="shared" si="1"/>
        <v>1.1638921945720342</v>
      </c>
      <c r="T8" s="2">
        <f t="shared" si="1"/>
        <v>1.2529775373438099</v>
      </c>
      <c r="U8" s="2">
        <f t="shared" si="1"/>
        <v>1.3320117136560317</v>
      </c>
      <c r="V8" s="2">
        <f t="shared" si="1"/>
        <v>1.4035370469003692</v>
      </c>
      <c r="W8" s="6"/>
    </row>
    <row r="9" spans="1:23" ht="17.25">
      <c r="A9" s="12"/>
      <c r="B9" s="19" t="s">
        <v>8</v>
      </c>
      <c r="C9" s="37" t="s">
        <v>9</v>
      </c>
      <c r="D9" s="25">
        <v>2.5000000000000001E-2</v>
      </c>
      <c r="E9" s="20" t="s">
        <v>10</v>
      </c>
      <c r="F9" s="11"/>
      <c r="L9" s="18"/>
      <c r="M9" s="23">
        <f>M8+0.2</f>
        <v>0.2</v>
      </c>
      <c r="N9" s="2">
        <f t="shared" ref="N9:V40" si="2">(($M9+N$7)^(5/3)/($M9+2*SQRT(1+N$7^2))^(2/3))^(3/8)</f>
        <v>0.30028806890675169</v>
      </c>
      <c r="O9" s="2">
        <f t="shared" si="1"/>
        <v>0.64049231659186079</v>
      </c>
      <c r="P9" s="2">
        <f t="shared" si="1"/>
        <v>0.8495403223613458</v>
      </c>
      <c r="Q9" s="2">
        <f t="shared" si="1"/>
        <v>0.99753049550051409</v>
      </c>
      <c r="R9" s="2">
        <f t="shared" si="1"/>
        <v>1.1133592137825206</v>
      </c>
      <c r="S9" s="2">
        <f t="shared" si="1"/>
        <v>1.2101615618533466</v>
      </c>
      <c r="T9" s="2">
        <f t="shared" si="1"/>
        <v>1.294437264525919</v>
      </c>
      <c r="U9" s="2">
        <f t="shared" si="1"/>
        <v>1.3697745188886585</v>
      </c>
      <c r="V9" s="2">
        <f t="shared" si="1"/>
        <v>1.438352463858088</v>
      </c>
      <c r="W9" s="6"/>
    </row>
    <row r="10" spans="1:23">
      <c r="A10" s="12"/>
      <c r="B10" s="19" t="s">
        <v>88</v>
      </c>
      <c r="C10" s="37" t="s">
        <v>83</v>
      </c>
      <c r="D10" s="25">
        <v>1.2</v>
      </c>
      <c r="E10" s="20" t="s">
        <v>74</v>
      </c>
      <c r="F10" s="11"/>
      <c r="L10" s="18"/>
      <c r="M10" s="23">
        <f t="shared" ref="M10:M71" si="3">M9+0.2</f>
        <v>0.4</v>
      </c>
      <c r="N10" s="2">
        <f t="shared" si="2"/>
        <v>0.45314238293947767</v>
      </c>
      <c r="O10" s="2">
        <f t="shared" si="1"/>
        <v>0.7347886123390579</v>
      </c>
      <c r="P10" s="2">
        <f t="shared" si="1"/>
        <v>0.92062396389814594</v>
      </c>
      <c r="Q10" s="2">
        <f t="shared" si="1"/>
        <v>1.0557362326473387</v>
      </c>
      <c r="R10" s="2">
        <f t="shared" si="1"/>
        <v>1.1633279871902853</v>
      </c>
      <c r="S10" s="2">
        <f t="shared" si="1"/>
        <v>1.2543531211520369</v>
      </c>
      <c r="T10" s="2">
        <f t="shared" si="1"/>
        <v>1.3343151911115494</v>
      </c>
      <c r="U10" s="2">
        <f t="shared" si="1"/>
        <v>1.4062855713324665</v>
      </c>
      <c r="V10" s="2">
        <f t="shared" si="1"/>
        <v>1.4721479624726002</v>
      </c>
      <c r="W10" s="6"/>
    </row>
    <row r="11" spans="1:23">
      <c r="A11" s="12"/>
      <c r="B11" s="19" t="s">
        <v>76</v>
      </c>
      <c r="C11" s="37" t="s">
        <v>89</v>
      </c>
      <c r="D11" s="25">
        <v>2</v>
      </c>
      <c r="E11" s="20" t="s">
        <v>36</v>
      </c>
      <c r="F11" s="11"/>
      <c r="G11" s="60" t="s">
        <v>77</v>
      </c>
      <c r="H11" s="60"/>
      <c r="I11" s="60"/>
      <c r="J11" s="60"/>
      <c r="K11" s="60"/>
      <c r="L11" s="18"/>
      <c r="M11" s="23">
        <f t="shared" si="3"/>
        <v>0.60000000000000009</v>
      </c>
      <c r="N11" s="2">
        <f t="shared" si="2"/>
        <v>0.57227028321069362</v>
      </c>
      <c r="O11" s="2">
        <f t="shared" si="1"/>
        <v>0.81788316545897111</v>
      </c>
      <c r="P11" s="2">
        <f t="shared" si="1"/>
        <v>0.9858282485447859</v>
      </c>
      <c r="Q11" s="2">
        <f t="shared" si="1"/>
        <v>1.1102769561535017</v>
      </c>
      <c r="R11" s="2">
        <f t="shared" si="1"/>
        <v>1.2107671266582198</v>
      </c>
      <c r="S11" s="2">
        <f t="shared" si="1"/>
        <v>1.2966776648942526</v>
      </c>
      <c r="T11" s="2">
        <f t="shared" si="1"/>
        <v>1.3727488567076793</v>
      </c>
      <c r="U11" s="2">
        <f t="shared" si="1"/>
        <v>1.4416400603411428</v>
      </c>
      <c r="V11" s="2">
        <f t="shared" si="1"/>
        <v>1.5049924395700429</v>
      </c>
      <c r="W11" s="6"/>
    </row>
    <row r="12" spans="1:23" ht="16.5">
      <c r="A12" s="12"/>
      <c r="B12" s="59"/>
      <c r="C12" s="59"/>
      <c r="D12" s="59"/>
      <c r="E12" s="59"/>
      <c r="F12" s="11"/>
      <c r="G12" s="24" t="s">
        <v>78</v>
      </c>
      <c r="H12" s="39" t="s">
        <v>73</v>
      </c>
      <c r="I12" s="39" t="s">
        <v>79</v>
      </c>
      <c r="J12" s="39" t="s">
        <v>126</v>
      </c>
      <c r="K12" s="24" t="s">
        <v>81</v>
      </c>
      <c r="L12" s="18"/>
      <c r="M12" s="23">
        <f t="shared" si="3"/>
        <v>0.8</v>
      </c>
      <c r="N12" s="2">
        <f t="shared" si="2"/>
        <v>0.67242172127870403</v>
      </c>
      <c r="O12" s="2">
        <f t="shared" si="1"/>
        <v>0.89255856614680784</v>
      </c>
      <c r="P12" s="2">
        <f t="shared" si="1"/>
        <v>1.0462024060091046</v>
      </c>
      <c r="Q12" s="2">
        <f t="shared" si="1"/>
        <v>1.1616621320915324</v>
      </c>
      <c r="R12" s="2">
        <f t="shared" si="1"/>
        <v>1.2559637918553612</v>
      </c>
      <c r="S12" s="2">
        <f t="shared" si="1"/>
        <v>1.3373140069009086</v>
      </c>
      <c r="T12" s="2">
        <f t="shared" si="1"/>
        <v>1.4098577861984982</v>
      </c>
      <c r="U12" s="2">
        <f t="shared" si="1"/>
        <v>1.4759222092621338</v>
      </c>
      <c r="V12" s="2">
        <f t="shared" si="1"/>
        <v>1.5369477093737323</v>
      </c>
      <c r="W12" s="6"/>
    </row>
    <row r="13" spans="1:23">
      <c r="A13" s="12"/>
      <c r="B13" s="60" t="s">
        <v>77</v>
      </c>
      <c r="C13" s="60"/>
      <c r="D13" s="60"/>
      <c r="E13" s="60"/>
      <c r="F13" s="11"/>
      <c r="G13" s="1">
        <v>0</v>
      </c>
      <c r="H13" s="1">
        <f>I13*$D$10</f>
        <v>1.2</v>
      </c>
      <c r="I13" s="2">
        <v>1</v>
      </c>
      <c r="J13" s="2">
        <f>((I13+$D$11)^5/(I13+2*SQRT(1+$D$11^2))^2)^0.125</f>
        <v>1.2991567810055491</v>
      </c>
      <c r="K13" s="1" t="s">
        <v>36</v>
      </c>
      <c r="L13" s="18"/>
      <c r="M13" s="23">
        <f t="shared" si="3"/>
        <v>1</v>
      </c>
      <c r="N13" s="2">
        <f t="shared" si="2"/>
        <v>0.75983568565159254</v>
      </c>
      <c r="O13" s="2">
        <f t="shared" si="1"/>
        <v>0.96062221981309326</v>
      </c>
      <c r="P13" s="2">
        <f t="shared" si="1"/>
        <v>1.1025255208526126</v>
      </c>
      <c r="Q13" s="2">
        <f t="shared" si="1"/>
        <v>1.2102973989843897</v>
      </c>
      <c r="R13" s="2">
        <f t="shared" si="1"/>
        <v>1.2991567810055493</v>
      </c>
      <c r="S13" s="2">
        <f t="shared" si="1"/>
        <v>1.3764153265441761</v>
      </c>
      <c r="T13" s="2">
        <f t="shared" si="1"/>
        <v>1.4457465969383241</v>
      </c>
      <c r="U13" s="2">
        <f t="shared" si="1"/>
        <v>1.5092069482019812</v>
      </c>
      <c r="V13" s="2">
        <f t="shared" si="1"/>
        <v>1.5680694718635684</v>
      </c>
      <c r="W13" s="6"/>
    </row>
    <row r="14" spans="1:23">
      <c r="A14" s="12"/>
      <c r="B14" s="19" t="s">
        <v>84</v>
      </c>
      <c r="C14" s="37" t="s">
        <v>85</v>
      </c>
      <c r="D14" s="26">
        <f>(D9*D7/SQRT(D8))^(3/8)</f>
        <v>1.8474385938419364</v>
      </c>
      <c r="E14" s="20" t="s">
        <v>74</v>
      </c>
      <c r="F14" s="11"/>
      <c r="G14" s="4">
        <f t="shared" ref="G14:G23" si="4">G13+1</f>
        <v>1</v>
      </c>
      <c r="H14" s="2">
        <f t="shared" ref="H14:H23" si="5">I14*$D$10</f>
        <v>1.422028981299714</v>
      </c>
      <c r="I14" s="2">
        <f>($D$14/$D$10)*(I13/J13)</f>
        <v>1.185024151083095</v>
      </c>
      <c r="J14" s="2">
        <f t="shared" ref="J14:J23" si="6">((I14+$D$11)^5/(I14+2*SQRT(1+$D$11^2))^2)^0.125</f>
        <v>1.3375063069877486</v>
      </c>
      <c r="K14" s="23">
        <f>(H14-H13)/H13*100</f>
        <v>18.502415108309506</v>
      </c>
      <c r="L14" s="18"/>
      <c r="M14" s="23">
        <f t="shared" si="3"/>
        <v>1.2</v>
      </c>
      <c r="N14" s="2">
        <f t="shared" si="2"/>
        <v>0.83791658045190565</v>
      </c>
      <c r="O14" s="2">
        <f t="shared" si="1"/>
        <v>1.0233286638994392</v>
      </c>
      <c r="P14" s="2">
        <f t="shared" si="1"/>
        <v>1.1553945047290011</v>
      </c>
      <c r="Q14" s="2">
        <f t="shared" si="1"/>
        <v>1.2565117342360363</v>
      </c>
      <c r="R14" s="2">
        <f t="shared" si="1"/>
        <v>1.3405471030809224</v>
      </c>
      <c r="S14" s="2">
        <f t="shared" si="1"/>
        <v>1.4141139788923331</v>
      </c>
      <c r="T14" s="2">
        <f t="shared" si="1"/>
        <v>1.480507448317776</v>
      </c>
      <c r="U14" s="2">
        <f t="shared" si="1"/>
        <v>1.5415612720091179</v>
      </c>
      <c r="V14" s="2">
        <f t="shared" si="1"/>
        <v>1.5984081170960633</v>
      </c>
      <c r="W14" s="6"/>
    </row>
    <row r="15" spans="1:23" ht="16.5">
      <c r="A15" s="12"/>
      <c r="B15" s="19" t="s">
        <v>80</v>
      </c>
      <c r="C15" s="37" t="s">
        <v>124</v>
      </c>
      <c r="D15" s="27">
        <f>J23</f>
        <v>1.5171362818921148</v>
      </c>
      <c r="E15" s="20" t="s">
        <v>36</v>
      </c>
      <c r="F15" s="11"/>
      <c r="G15" s="4">
        <f t="shared" si="4"/>
        <v>2</v>
      </c>
      <c r="H15" s="2">
        <f t="shared" si="5"/>
        <v>1.6368217031261751</v>
      </c>
      <c r="I15" s="2">
        <f t="shared" ref="I15:I23" si="7">($D$14/$D$10)*(I14/J14)</f>
        <v>1.3640180859384794</v>
      </c>
      <c r="J15" s="2">
        <f t="shared" si="6"/>
        <v>1.3732663066896997</v>
      </c>
      <c r="K15" s="23">
        <f t="shared" ref="K15:K23" si="8">(H15-H14)/H14*100</f>
        <v>15.104665562451736</v>
      </c>
      <c r="L15" s="18"/>
      <c r="M15" s="23">
        <f t="shared" si="3"/>
        <v>1.4</v>
      </c>
      <c r="N15" s="2">
        <f t="shared" si="2"/>
        <v>0.90878320643812815</v>
      </c>
      <c r="O15" s="2">
        <f t="shared" si="1"/>
        <v>1.0815908438573172</v>
      </c>
      <c r="P15" s="2">
        <f t="shared" si="1"/>
        <v>1.205278233427213</v>
      </c>
      <c r="Q15" s="2">
        <f t="shared" si="1"/>
        <v>1.3005761033267533</v>
      </c>
      <c r="R15" s="2">
        <f t="shared" si="1"/>
        <v>1.3803057515571848</v>
      </c>
      <c r="S15" s="2">
        <f t="shared" si="1"/>
        <v>1.4505252032387803</v>
      </c>
      <c r="T15" s="2">
        <f t="shared" si="1"/>
        <v>1.5142219969983524</v>
      </c>
      <c r="U15" s="2">
        <f t="shared" si="1"/>
        <v>1.5730453533266573</v>
      </c>
      <c r="V15" s="2">
        <f t="shared" si="1"/>
        <v>1.6280093983895656</v>
      </c>
      <c r="W15" s="6"/>
    </row>
    <row r="16" spans="1:23">
      <c r="A16" s="12"/>
      <c r="B16" s="19" t="s">
        <v>87</v>
      </c>
      <c r="C16" s="37" t="s">
        <v>79</v>
      </c>
      <c r="D16" s="27">
        <f>I23</f>
        <v>2.1498787466740912</v>
      </c>
      <c r="E16" s="20" t="s">
        <v>36</v>
      </c>
      <c r="F16" s="11"/>
      <c r="G16" s="4">
        <f t="shared" si="4"/>
        <v>3</v>
      </c>
      <c r="H16" s="2">
        <f t="shared" si="5"/>
        <v>1.8349970740457073</v>
      </c>
      <c r="I16" s="2">
        <f t="shared" si="7"/>
        <v>1.5291642283714229</v>
      </c>
      <c r="J16" s="2">
        <f t="shared" si="6"/>
        <v>1.4051852428109726</v>
      </c>
      <c r="K16" s="23">
        <f t="shared" si="8"/>
        <v>12.107327911221846</v>
      </c>
      <c r="L16" s="18"/>
      <c r="M16" s="23">
        <f t="shared" si="3"/>
        <v>1.5999999999999999</v>
      </c>
      <c r="N16" s="2">
        <f t="shared" si="2"/>
        <v>0.97386635908326369</v>
      </c>
      <c r="O16" s="2">
        <f t="shared" si="1"/>
        <v>1.136097189761049</v>
      </c>
      <c r="P16" s="2">
        <f t="shared" si="1"/>
        <v>1.2525525830880808</v>
      </c>
      <c r="Q16" s="2">
        <f t="shared" si="1"/>
        <v>1.3427166567029392</v>
      </c>
      <c r="R16" s="2">
        <f t="shared" si="1"/>
        <v>1.4185795383279398</v>
      </c>
      <c r="S16" s="2">
        <f t="shared" si="1"/>
        <v>1.4857500246451307</v>
      </c>
      <c r="T16" s="2">
        <f t="shared" si="1"/>
        <v>1.5469629750027389</v>
      </c>
      <c r="U16" s="2">
        <f t="shared" si="1"/>
        <v>1.6037134628568903</v>
      </c>
      <c r="V16" s="2">
        <f t="shared" si="1"/>
        <v>1.6569149997083958</v>
      </c>
      <c r="W16" s="6"/>
    </row>
    <row r="17" spans="1:23">
      <c r="A17" s="12"/>
      <c r="B17" s="36" t="s">
        <v>109</v>
      </c>
      <c r="C17" s="38" t="s">
        <v>73</v>
      </c>
      <c r="D17" s="28">
        <f>H23</f>
        <v>2.5798544960089091</v>
      </c>
      <c r="E17" s="21" t="s">
        <v>74</v>
      </c>
      <c r="F17" s="11"/>
      <c r="G17" s="4">
        <f t="shared" si="4"/>
        <v>4</v>
      </c>
      <c r="H17" s="2">
        <f t="shared" si="5"/>
        <v>2.0104374325513175</v>
      </c>
      <c r="I17" s="2">
        <f t="shared" si="7"/>
        <v>1.675364527126098</v>
      </c>
      <c r="J17" s="2">
        <f t="shared" si="6"/>
        <v>1.4326434523745415</v>
      </c>
      <c r="K17" s="23">
        <f t="shared" si="8"/>
        <v>9.5607977248055356</v>
      </c>
      <c r="L17" s="18"/>
      <c r="M17" s="23">
        <f t="shared" si="3"/>
        <v>1.7999999999999998</v>
      </c>
      <c r="N17" s="2">
        <f t="shared" si="2"/>
        <v>1.0341878150247434</v>
      </c>
      <c r="O17" s="2">
        <f t="shared" si="1"/>
        <v>1.1873815036522963</v>
      </c>
      <c r="P17" s="2">
        <f t="shared" si="1"/>
        <v>1.2975240371291821</v>
      </c>
      <c r="Q17" s="2">
        <f t="shared" si="1"/>
        <v>1.3831243099549058</v>
      </c>
      <c r="R17" s="2">
        <f t="shared" si="1"/>
        <v>1.4554955500720315</v>
      </c>
      <c r="S17" s="2">
        <f t="shared" si="1"/>
        <v>1.5198775538771716</v>
      </c>
      <c r="T17" s="2">
        <f t="shared" si="1"/>
        <v>1.5787954762096741</v>
      </c>
      <c r="U17" s="2">
        <f t="shared" si="1"/>
        <v>1.6336147362813715</v>
      </c>
      <c r="V17" s="2">
        <f t="shared" si="1"/>
        <v>1.6851630169604226</v>
      </c>
      <c r="W17" s="6"/>
    </row>
    <row r="18" spans="1:23">
      <c r="A18" s="12"/>
      <c r="B18" s="49"/>
      <c r="C18" s="49"/>
      <c r="D18" s="49"/>
      <c r="E18" s="49"/>
      <c r="F18" s="11"/>
      <c r="G18" s="4">
        <f t="shared" si="4"/>
        <v>5</v>
      </c>
      <c r="H18" s="2">
        <f t="shared" si="5"/>
        <v>2.1604350203370255</v>
      </c>
      <c r="I18" s="2">
        <f t="shared" si="7"/>
        <v>1.8003625169475215</v>
      </c>
      <c r="J18" s="2">
        <f t="shared" si="6"/>
        <v>1.4555613000321026</v>
      </c>
      <c r="K18" s="23">
        <f t="shared" si="8"/>
        <v>7.4609428454262163</v>
      </c>
      <c r="L18" s="18"/>
      <c r="M18" s="23">
        <f t="shared" si="3"/>
        <v>1.9999999999999998</v>
      </c>
      <c r="N18" s="2">
        <f t="shared" si="2"/>
        <v>1.0905077326652577</v>
      </c>
      <c r="O18" s="2">
        <f t="shared" si="1"/>
        <v>1.235867111918874</v>
      </c>
      <c r="P18" s="2">
        <f t="shared" si="1"/>
        <v>1.3404461261581395</v>
      </c>
      <c r="Q18" s="2">
        <f t="shared" si="1"/>
        <v>1.4219618517340851</v>
      </c>
      <c r="R18" s="2">
        <f t="shared" si="1"/>
        <v>1.4911646056038499</v>
      </c>
      <c r="S18" s="2">
        <f t="shared" si="1"/>
        <v>1.5529868318076274</v>
      </c>
      <c r="T18" s="2">
        <f t="shared" si="1"/>
        <v>1.60977801467284</v>
      </c>
      <c r="U18" s="2">
        <f t="shared" si="1"/>
        <v>1.662793818039263</v>
      </c>
      <c r="V18" s="2">
        <f t="shared" si="1"/>
        <v>1.7127883687014562</v>
      </c>
      <c r="W18" s="6"/>
    </row>
    <row r="19" spans="1:23">
      <c r="A19" s="12"/>
      <c r="B19" s="74" t="s">
        <v>82</v>
      </c>
      <c r="C19" s="75"/>
      <c r="D19" s="75"/>
      <c r="E19" s="76"/>
      <c r="G19" s="4">
        <f t="shared" si="4"/>
        <v>6</v>
      </c>
      <c r="H19" s="2">
        <f t="shared" si="5"/>
        <v>2.2850698192112566</v>
      </c>
      <c r="I19" s="2">
        <f t="shared" si="7"/>
        <v>1.9042248493427139</v>
      </c>
      <c r="J19" s="2">
        <f t="shared" si="6"/>
        <v>1.4742327080270459</v>
      </c>
      <c r="K19" s="23">
        <f t="shared" si="8"/>
        <v>5.7689677171955962</v>
      </c>
      <c r="L19" s="12"/>
      <c r="M19" s="23">
        <f t="shared" si="3"/>
        <v>2.1999999999999997</v>
      </c>
      <c r="N19" s="2">
        <f t="shared" si="2"/>
        <v>1.1434096492591801</v>
      </c>
      <c r="O19" s="2">
        <f t="shared" si="1"/>
        <v>1.2818960356528375</v>
      </c>
      <c r="P19" s="2">
        <f t="shared" si="1"/>
        <v>1.3815311969139101</v>
      </c>
      <c r="Q19" s="2">
        <f t="shared" si="1"/>
        <v>1.4593693176999676</v>
      </c>
      <c r="R19" s="2">
        <f t="shared" si="1"/>
        <v>1.5256839752291025</v>
      </c>
      <c r="S19" s="2">
        <f t="shared" si="1"/>
        <v>1.5851483240576298</v>
      </c>
      <c r="T19" s="2">
        <f t="shared" si="1"/>
        <v>1.6399634024357774</v>
      </c>
      <c r="U19" s="2">
        <f t="shared" si="1"/>
        <v>1.6912914053484709</v>
      </c>
      <c r="V19" s="2">
        <f t="shared" si="1"/>
        <v>1.739823148533405</v>
      </c>
      <c r="W19" s="6"/>
    </row>
    <row r="20" spans="1:23" ht="16.5">
      <c r="A20" s="12"/>
      <c r="B20" s="19" t="s">
        <v>80</v>
      </c>
      <c r="C20" s="37" t="s">
        <v>124</v>
      </c>
      <c r="D20" s="27">
        <f>D14/D10</f>
        <v>1.5395321615349471</v>
      </c>
      <c r="E20" s="20" t="s">
        <v>36</v>
      </c>
      <c r="G20" s="4">
        <f t="shared" si="4"/>
        <v>7</v>
      </c>
      <c r="H20" s="2">
        <f t="shared" si="5"/>
        <v>2.3862843761868544</v>
      </c>
      <c r="I20" s="2">
        <f t="shared" si="7"/>
        <v>1.9885703134890456</v>
      </c>
      <c r="J20" s="2">
        <f t="shared" si="6"/>
        <v>1.4891580162471223</v>
      </c>
      <c r="K20" s="23">
        <f t="shared" si="8"/>
        <v>4.4293857511336032</v>
      </c>
      <c r="L20" s="12"/>
      <c r="M20" s="23">
        <f t="shared" si="3"/>
        <v>2.4</v>
      </c>
      <c r="N20" s="2">
        <f t="shared" si="2"/>
        <v>1.1933528013777561</v>
      </c>
      <c r="O20" s="2">
        <f t="shared" si="1"/>
        <v>1.3257489745350719</v>
      </c>
      <c r="P20" s="2">
        <f t="shared" si="1"/>
        <v>1.4209590369674838</v>
      </c>
      <c r="Q20" s="2">
        <f t="shared" si="1"/>
        <v>1.4954681209261114</v>
      </c>
      <c r="R20" s="2">
        <f t="shared" si="1"/>
        <v>1.5591395459493682</v>
      </c>
      <c r="S20" s="2">
        <f t="shared" si="1"/>
        <v>1.6164251437056265</v>
      </c>
      <c r="T20" s="2">
        <f t="shared" si="1"/>
        <v>1.669399483132312</v>
      </c>
      <c r="U20" s="2">
        <f t="shared" si="1"/>
        <v>1.7191447107603661</v>
      </c>
      <c r="V20" s="2">
        <f t="shared" si="1"/>
        <v>1.7662969290224035</v>
      </c>
      <c r="W20" s="6"/>
    </row>
    <row r="21" spans="1:23" ht="16.5">
      <c r="A21" s="12"/>
      <c r="B21" s="19" t="s">
        <v>91</v>
      </c>
      <c r="C21" s="37" t="s">
        <v>112</v>
      </c>
      <c r="D21" s="29">
        <f>ROUND(D11/0.5,0)+1</f>
        <v>5</v>
      </c>
      <c r="E21" s="20" t="s">
        <v>36</v>
      </c>
      <c r="G21" s="4">
        <f t="shared" si="4"/>
        <v>8</v>
      </c>
      <c r="H21" s="2">
        <f t="shared" si="5"/>
        <v>2.4670058540640247</v>
      </c>
      <c r="I21" s="2">
        <f t="shared" si="7"/>
        <v>2.0558382117200207</v>
      </c>
      <c r="J21" s="2">
        <f t="shared" si="6"/>
        <v>1.5009139093136661</v>
      </c>
      <c r="K21" s="23">
        <f t="shared" si="8"/>
        <v>3.382726664210852</v>
      </c>
      <c r="L21" s="12"/>
      <c r="M21" s="23">
        <f t="shared" si="3"/>
        <v>2.6</v>
      </c>
      <c r="N21" s="2">
        <f t="shared" si="2"/>
        <v>1.2407060059972019</v>
      </c>
      <c r="O21" s="2">
        <f t="shared" si="1"/>
        <v>1.3676594147535015</v>
      </c>
      <c r="P21" s="2">
        <f t="shared" si="1"/>
        <v>1.458883323860994</v>
      </c>
      <c r="Q21" s="2">
        <f t="shared" si="1"/>
        <v>1.5303642729384828</v>
      </c>
      <c r="R21" s="2">
        <f t="shared" si="1"/>
        <v>1.591607564454478</v>
      </c>
      <c r="S21" s="2">
        <f t="shared" si="1"/>
        <v>1.6468740601658887</v>
      </c>
      <c r="T21" s="2">
        <f t="shared" si="1"/>
        <v>1.6981297493168332</v>
      </c>
      <c r="U21" s="2">
        <f t="shared" si="1"/>
        <v>1.7463878576893359</v>
      </c>
      <c r="V21" s="2">
        <f t="shared" si="1"/>
        <v>1.7922370250566129</v>
      </c>
      <c r="W21" s="6"/>
    </row>
    <row r="22" spans="1:23" ht="16.5">
      <c r="A22" s="12"/>
      <c r="B22" s="19" t="s">
        <v>92</v>
      </c>
      <c r="C22" s="37" t="s">
        <v>113</v>
      </c>
      <c r="D22" s="30">
        <f ca="1">MATCH($D$20,OFFSET($M$8:$M$71,0,D21),1)+ROUND(($D$20-OFFSET($M$7,MATCH($D$20,OFFSET($M$8:$M$71,0,D21),1),$D$21))/(OFFSET($M$7,MATCH($D$20,OFFSET($M$8:$M$71,0,D21),1)+1,$D$21)-OFFSET($M$7,MATCH($D$20,OFFSET($M$8:$M$71,0,D21),1),$D$21)),0)</f>
        <v>12</v>
      </c>
      <c r="E22" s="20" t="s">
        <v>36</v>
      </c>
      <c r="G22" s="4">
        <f t="shared" si="4"/>
        <v>9</v>
      </c>
      <c r="H22" s="2">
        <f t="shared" si="5"/>
        <v>2.53048148295415</v>
      </c>
      <c r="I22" s="2">
        <f t="shared" si="7"/>
        <v>2.1087345691284582</v>
      </c>
      <c r="J22" s="2">
        <f t="shared" si="6"/>
        <v>1.5100687396143393</v>
      </c>
      <c r="K22" s="23">
        <f t="shared" si="8"/>
        <v>2.572982499638524</v>
      </c>
      <c r="L22" s="12"/>
      <c r="M22" s="23">
        <f t="shared" si="3"/>
        <v>2.8000000000000003</v>
      </c>
      <c r="N22" s="2">
        <f t="shared" si="2"/>
        <v>1.2857705086306352</v>
      </c>
      <c r="O22" s="2">
        <f t="shared" si="1"/>
        <v>1.4078238441141835</v>
      </c>
      <c r="P22" s="2">
        <f t="shared" si="1"/>
        <v>1.4954365328109092</v>
      </c>
      <c r="Q22" s="2">
        <f t="shared" si="1"/>
        <v>1.5641509282231583</v>
      </c>
      <c r="R22" s="2">
        <f t="shared" si="1"/>
        <v>1.6231560541934711</v>
      </c>
      <c r="S22" s="2">
        <f t="shared" si="1"/>
        <v>1.6765463381843313</v>
      </c>
      <c r="T22" s="2">
        <f t="shared" si="1"/>
        <v>1.7261938652704609</v>
      </c>
      <c r="U22" s="2">
        <f t="shared" si="1"/>
        <v>1.7730522204182129</v>
      </c>
      <c r="V22" s="2">
        <f t="shared" si="1"/>
        <v>1.8176687230731792</v>
      </c>
      <c r="W22" s="6"/>
    </row>
    <row r="23" spans="1:23">
      <c r="A23" s="12"/>
      <c r="B23" s="19" t="s">
        <v>87</v>
      </c>
      <c r="C23" s="37" t="s">
        <v>79</v>
      </c>
      <c r="D23" s="32">
        <f ca="1">OFFSET($M$7,D22,0)</f>
        <v>2.1999999999999997</v>
      </c>
      <c r="E23" s="20" t="s">
        <v>36</v>
      </c>
      <c r="G23" s="4">
        <f t="shared" si="4"/>
        <v>10</v>
      </c>
      <c r="H23" s="2">
        <f t="shared" si="5"/>
        <v>2.5798544960089091</v>
      </c>
      <c r="I23" s="2">
        <f t="shared" si="7"/>
        <v>2.1498787466740912</v>
      </c>
      <c r="J23" s="2">
        <f t="shared" si="6"/>
        <v>1.5171362818921148</v>
      </c>
      <c r="K23" s="23">
        <f t="shared" si="8"/>
        <v>1.9511311735472499</v>
      </c>
      <c r="L23" s="12"/>
      <c r="M23" s="23">
        <f t="shared" si="3"/>
        <v>3.0000000000000004</v>
      </c>
      <c r="N23" s="2">
        <f t="shared" si="2"/>
        <v>1.3287959112781871</v>
      </c>
      <c r="O23" s="2">
        <f t="shared" si="1"/>
        <v>1.4464093104836842</v>
      </c>
      <c r="P23" s="2">
        <f t="shared" si="1"/>
        <v>1.5307337294603591</v>
      </c>
      <c r="Q23" s="2">
        <f t="shared" si="1"/>
        <v>1.5969104176645958</v>
      </c>
      <c r="R23" s="2">
        <f t="shared" si="1"/>
        <v>1.653845977866043</v>
      </c>
      <c r="S23" s="2">
        <f t="shared" si="1"/>
        <v>1.7054884405919311</v>
      </c>
      <c r="T23" s="2">
        <f t="shared" si="1"/>
        <v>1.7536281123702879</v>
      </c>
      <c r="U23" s="2">
        <f t="shared" si="1"/>
        <v>1.799166717812704</v>
      </c>
      <c r="V23" s="2">
        <f t="shared" si="1"/>
        <v>1.8426154814093769</v>
      </c>
      <c r="W23" s="6"/>
    </row>
    <row r="24" spans="1:23">
      <c r="B24" s="36" t="s">
        <v>109</v>
      </c>
      <c r="C24" s="38" t="s">
        <v>73</v>
      </c>
      <c r="D24" s="28">
        <f ca="1">D23*$D$10</f>
        <v>2.6399999999999997</v>
      </c>
      <c r="E24" s="21" t="s">
        <v>74</v>
      </c>
      <c r="L24" s="12"/>
      <c r="M24" s="23">
        <f t="shared" si="3"/>
        <v>3.2000000000000006</v>
      </c>
      <c r="N24" s="2">
        <f t="shared" si="2"/>
        <v>1.3699915880774154</v>
      </c>
      <c r="O24" s="2">
        <f t="shared" si="2"/>
        <v>1.4835591204558087</v>
      </c>
      <c r="P24" s="2">
        <f t="shared" si="2"/>
        <v>1.5648755413630677</v>
      </c>
      <c r="Q24" s="2">
        <f t="shared" si="2"/>
        <v>1.6287158905800785</v>
      </c>
      <c r="R24" s="2">
        <f t="shared" si="2"/>
        <v>1.6837321989172038</v>
      </c>
      <c r="S24" s="2">
        <f t="shared" si="2"/>
        <v>1.7337426208483957</v>
      </c>
      <c r="T24" s="2">
        <f t="shared" si="2"/>
        <v>1.7804657705685425</v>
      </c>
      <c r="U24" s="2">
        <f t="shared" si="2"/>
        <v>1.8247580682127291</v>
      </c>
      <c r="V24" s="2">
        <f t="shared" si="2"/>
        <v>1.8670991061002495</v>
      </c>
      <c r="W24" s="6"/>
    </row>
    <row r="25" spans="1:23">
      <c r="B25" s="59"/>
      <c r="C25" s="59"/>
      <c r="D25" s="59"/>
      <c r="E25" s="59"/>
      <c r="H25" s="55"/>
      <c r="L25" s="12"/>
      <c r="M25" s="23">
        <f t="shared" si="3"/>
        <v>3.4000000000000008</v>
      </c>
      <c r="N25" s="2">
        <f t="shared" si="2"/>
        <v>1.4095350614655935</v>
      </c>
      <c r="O25" s="2">
        <f t="shared" si="2"/>
        <v>1.5193972070510076</v>
      </c>
      <c r="P25" s="2">
        <f t="shared" si="2"/>
        <v>1.5979505146805493</v>
      </c>
      <c r="Q25" s="2">
        <f t="shared" si="2"/>
        <v>1.6596326532696202</v>
      </c>
      <c r="R25" s="2">
        <f t="shared" si="2"/>
        <v>1.7128642827808824</v>
      </c>
      <c r="S25" s="2">
        <f t="shared" si="2"/>
        <v>1.7613474257240824</v>
      </c>
      <c r="T25" s="2">
        <f t="shared" si="2"/>
        <v>1.8067374468107475</v>
      </c>
      <c r="U25" s="2">
        <f t="shared" si="2"/>
        <v>1.8498510115828082</v>
      </c>
      <c r="V25" s="2">
        <f t="shared" si="2"/>
        <v>1.8911399056989575</v>
      </c>
      <c r="W25" s="6"/>
    </row>
    <row r="26" spans="1:23">
      <c r="B26" s="60" t="s">
        <v>130</v>
      </c>
      <c r="C26" s="60"/>
      <c r="D26" s="60"/>
      <c r="E26" s="60"/>
      <c r="L26" s="12"/>
      <c r="M26" s="23">
        <f t="shared" si="3"/>
        <v>3.600000000000001</v>
      </c>
      <c r="N26" s="2">
        <f t="shared" si="2"/>
        <v>1.4475782735270364</v>
      </c>
      <c r="O26" s="2">
        <f t="shared" si="2"/>
        <v>1.5540315262945672</v>
      </c>
      <c r="P26" s="2">
        <f t="shared" si="2"/>
        <v>1.630037003971617</v>
      </c>
      <c r="Q26" s="2">
        <f t="shared" si="2"/>
        <v>1.6897192696010046</v>
      </c>
      <c r="R26" s="2">
        <f t="shared" si="2"/>
        <v>1.7412871692088536</v>
      </c>
      <c r="S26" s="2">
        <f t="shared" si="2"/>
        <v>1.7883381241720993</v>
      </c>
      <c r="T26" s="2">
        <f t="shared" si="2"/>
        <v>1.8324713591160728</v>
      </c>
      <c r="U26" s="2">
        <f t="shared" si="2"/>
        <v>1.874468503907301</v>
      </c>
      <c r="V26" s="2">
        <f t="shared" si="2"/>
        <v>1.9147568280952103</v>
      </c>
      <c r="W26" s="6"/>
    </row>
    <row r="27" spans="1:23">
      <c r="B27" s="19" t="s">
        <v>131</v>
      </c>
      <c r="C27" s="37" t="s">
        <v>132</v>
      </c>
      <c r="D27" s="27">
        <f>(D16+D11)*D10^2</f>
        <v>5.9758253952106903</v>
      </c>
      <c r="E27" s="20" t="s">
        <v>135</v>
      </c>
      <c r="L27" s="12"/>
      <c r="M27" s="23">
        <f t="shared" si="3"/>
        <v>3.8000000000000012</v>
      </c>
      <c r="N27" s="2">
        <f t="shared" si="2"/>
        <v>1.4842523646362131</v>
      </c>
      <c r="O27" s="2">
        <f t="shared" si="2"/>
        <v>1.5875567330077192</v>
      </c>
      <c r="P27" s="2">
        <f t="shared" si="2"/>
        <v>1.6612047027477705</v>
      </c>
      <c r="Q27" s="2">
        <f t="shared" si="2"/>
        <v>1.7190284730903631</v>
      </c>
      <c r="R27" s="2">
        <f t="shared" si="2"/>
        <v>1.7690417400357585</v>
      </c>
      <c r="S27" s="2">
        <f t="shared" si="2"/>
        <v>1.8147470751617847</v>
      </c>
      <c r="T27" s="2">
        <f t="shared" si="2"/>
        <v>1.8576935833969541</v>
      </c>
      <c r="U27" s="2">
        <f t="shared" si="2"/>
        <v>1.8986318879423443</v>
      </c>
      <c r="V27" s="2">
        <f t="shared" si="2"/>
        <v>1.9379675818201969</v>
      </c>
      <c r="W27" s="6"/>
    </row>
    <row r="28" spans="1:23">
      <c r="B28" s="19" t="s">
        <v>133</v>
      </c>
      <c r="C28" s="37" t="s">
        <v>134</v>
      </c>
      <c r="D28" s="30">
        <f>D17+2*D10*SQRT(1+D11^2)</f>
        <v>7.9464176420084041</v>
      </c>
      <c r="E28" s="20" t="s">
        <v>74</v>
      </c>
      <c r="L28" s="12"/>
      <c r="M28" s="23">
        <f t="shared" si="3"/>
        <v>4.0000000000000009</v>
      </c>
      <c r="N28" s="2">
        <f t="shared" si="2"/>
        <v>1.5196713713031851</v>
      </c>
      <c r="O28" s="2">
        <f t="shared" si="2"/>
        <v>1.6200563133976302</v>
      </c>
      <c r="P28" s="2">
        <f t="shared" si="2"/>
        <v>1.6915158943691462</v>
      </c>
      <c r="Q28" s="2">
        <f t="shared" si="2"/>
        <v>1.7476079282570287</v>
      </c>
      <c r="R28" s="2">
        <f t="shared" si="2"/>
        <v>1.7961653014838961</v>
      </c>
      <c r="S28" s="2">
        <f t="shared" si="2"/>
        <v>1.8406040447150962</v>
      </c>
      <c r="T28" s="2">
        <f t="shared" si="2"/>
        <v>1.8824282687979426</v>
      </c>
      <c r="U28" s="2">
        <f t="shared" si="2"/>
        <v>1.9223610437349929</v>
      </c>
      <c r="V28" s="2">
        <f t="shared" si="2"/>
        <v>1.9607887439294627</v>
      </c>
      <c r="W28" s="6"/>
    </row>
    <row r="29" spans="1:23" ht="16.5">
      <c r="B29" s="19" t="s">
        <v>136</v>
      </c>
      <c r="C29" s="37" t="s">
        <v>137</v>
      </c>
      <c r="D29" s="30">
        <f>D27/D28</f>
        <v>0.75201501663085757</v>
      </c>
      <c r="E29" s="20" t="s">
        <v>74</v>
      </c>
      <c r="L29" s="12"/>
      <c r="M29" s="23">
        <f t="shared" si="3"/>
        <v>4.2000000000000011</v>
      </c>
      <c r="N29" s="2">
        <f t="shared" si="2"/>
        <v>1.5539351270563091</v>
      </c>
      <c r="O29" s="2">
        <f t="shared" si="2"/>
        <v>1.6516043026398808</v>
      </c>
      <c r="P29" s="2">
        <f t="shared" si="2"/>
        <v>1.721026482887525</v>
      </c>
      <c r="Q29" s="2">
        <f t="shared" si="2"/>
        <v>1.775500870420839</v>
      </c>
      <c r="R29" s="2">
        <f t="shared" si="2"/>
        <v>1.8226919961274592</v>
      </c>
      <c r="S29" s="2">
        <f t="shared" si="2"/>
        <v>1.865936480419335</v>
      </c>
      <c r="T29" s="2">
        <f t="shared" si="2"/>
        <v>1.9066978263038077</v>
      </c>
      <c r="U29" s="2">
        <f t="shared" si="2"/>
        <v>1.9456745217534452</v>
      </c>
      <c r="V29" s="2">
        <f t="shared" si="2"/>
        <v>1.9832358562296788</v>
      </c>
      <c r="W29" s="6"/>
    </row>
    <row r="30" spans="1:23">
      <c r="B30" s="19" t="s">
        <v>138</v>
      </c>
      <c r="C30" s="37" t="s">
        <v>139</v>
      </c>
      <c r="D30" s="30">
        <f>D17+2*D11*D10</f>
        <v>7.3798544960089085</v>
      </c>
      <c r="E30" s="20" t="s">
        <v>74</v>
      </c>
      <c r="L30" s="12"/>
      <c r="M30" s="23">
        <f t="shared" si="3"/>
        <v>4.4000000000000012</v>
      </c>
      <c r="N30" s="2">
        <f t="shared" si="2"/>
        <v>1.5871315660741534</v>
      </c>
      <c r="O30" s="2">
        <f t="shared" si="2"/>
        <v>1.6822666814521769</v>
      </c>
      <c r="P30" s="2">
        <f t="shared" si="2"/>
        <v>1.7497868490366124</v>
      </c>
      <c r="Q30" s="2">
        <f t="shared" si="2"/>
        <v>1.8027466466858759</v>
      </c>
      <c r="R30" s="2">
        <f t="shared" si="2"/>
        <v>1.8486531565807029</v>
      </c>
      <c r="S30" s="2">
        <f t="shared" si="2"/>
        <v>1.8907697501456644</v>
      </c>
      <c r="T30" s="2">
        <f t="shared" si="2"/>
        <v>1.9305230945433494</v>
      </c>
      <c r="U30" s="2">
        <f t="shared" si="2"/>
        <v>1.9685896610117597</v>
      </c>
      <c r="V30" s="2">
        <f t="shared" si="2"/>
        <v>2.0053235113469965</v>
      </c>
      <c r="W30" s="6"/>
    </row>
    <row r="31" spans="1:23" ht="16.5">
      <c r="B31" s="19" t="s">
        <v>140</v>
      </c>
      <c r="C31" s="37" t="s">
        <v>141</v>
      </c>
      <c r="D31" s="30">
        <f>D27/D30</f>
        <v>0.80974840336519782</v>
      </c>
      <c r="E31" s="20" t="s">
        <v>74</v>
      </c>
      <c r="L31" s="12"/>
      <c r="M31" s="23">
        <f t="shared" si="3"/>
        <v>4.6000000000000014</v>
      </c>
      <c r="N31" s="2">
        <f t="shared" si="2"/>
        <v>1.6193385727181926</v>
      </c>
      <c r="O31" s="2">
        <f t="shared" si="2"/>
        <v>1.712102521566071</v>
      </c>
      <c r="P31" s="2">
        <f t="shared" si="2"/>
        <v>1.777842566032084</v>
      </c>
      <c r="Q31" s="2">
        <f t="shared" si="2"/>
        <v>1.8293811760078982</v>
      </c>
      <c r="R31" s="2">
        <f t="shared" si="2"/>
        <v>1.8740776106098884</v>
      </c>
      <c r="S31" s="2">
        <f t="shared" si="2"/>
        <v>1.9151273504821518</v>
      </c>
      <c r="T31" s="2">
        <f t="shared" si="2"/>
        <v>1.9539234860524348</v>
      </c>
      <c r="U31" s="2">
        <f t="shared" si="2"/>
        <v>1.9911226941960363</v>
      </c>
      <c r="V31" s="2">
        <f t="shared" si="2"/>
        <v>2.0270654299124446</v>
      </c>
      <c r="W31" s="6"/>
    </row>
    <row r="32" spans="1:23">
      <c r="B32" s="19" t="s">
        <v>144</v>
      </c>
      <c r="C32" s="37" t="s">
        <v>145</v>
      </c>
      <c r="D32" s="30">
        <f>D7/D27</f>
        <v>1.0877158501333402</v>
      </c>
      <c r="E32" s="20" t="s">
        <v>146</v>
      </c>
      <c r="L32" s="12"/>
      <c r="M32" s="23">
        <f t="shared" si="3"/>
        <v>4.8000000000000016</v>
      </c>
      <c r="N32" s="2">
        <f t="shared" si="2"/>
        <v>1.6506254812915833</v>
      </c>
      <c r="O32" s="2">
        <f t="shared" si="2"/>
        <v>1.7411649327584844</v>
      </c>
      <c r="P32" s="2">
        <f t="shared" si="2"/>
        <v>1.8052350020381573</v>
      </c>
      <c r="Q32" s="2">
        <f t="shared" si="2"/>
        <v>1.8554373425483686</v>
      </c>
      <c r="R32" s="2">
        <f t="shared" si="2"/>
        <v>1.8989919455229443</v>
      </c>
      <c r="S32" s="2">
        <f t="shared" si="2"/>
        <v>1.9390310894178786</v>
      </c>
      <c r="T32" s="2">
        <f t="shared" si="2"/>
        <v>1.9769171167227724</v>
      </c>
      <c r="U32" s="2">
        <f t="shared" si="2"/>
        <v>2.0132888414896608</v>
      </c>
      <c r="V32" s="2">
        <f t="shared" si="2"/>
        <v>2.0484745299548668</v>
      </c>
      <c r="W32" s="6"/>
    </row>
    <row r="33" spans="2:23">
      <c r="B33" s="19" t="s">
        <v>142</v>
      </c>
      <c r="C33" s="37" t="s">
        <v>143</v>
      </c>
      <c r="D33" s="30">
        <f>D32/SQRT(9.81*D31)</f>
        <v>0.3859276573497864</v>
      </c>
      <c r="E33" s="20" t="s">
        <v>36</v>
      </c>
      <c r="L33" s="12"/>
      <c r="M33" s="23">
        <f t="shared" si="3"/>
        <v>5.0000000000000018</v>
      </c>
      <c r="N33" s="2">
        <f t="shared" si="2"/>
        <v>1.6810543031967604</v>
      </c>
      <c r="O33" s="2">
        <f t="shared" si="2"/>
        <v>1.7695018515818541</v>
      </c>
      <c r="P33" s="2">
        <f t="shared" si="2"/>
        <v>1.8320018303081438</v>
      </c>
      <c r="Q33" s="2">
        <f t="shared" si="2"/>
        <v>1.8809453336749382</v>
      </c>
      <c r="R33" s="2">
        <f t="shared" si="2"/>
        <v>1.9234207382382227</v>
      </c>
      <c r="S33" s="2">
        <f t="shared" si="2"/>
        <v>1.9625012470351644</v>
      </c>
      <c r="T33" s="2">
        <f t="shared" si="2"/>
        <v>1.9995209207254232</v>
      </c>
      <c r="U33" s="2">
        <f t="shared" si="2"/>
        <v>2.0351023945396403</v>
      </c>
      <c r="V33" s="2">
        <f t="shared" si="2"/>
        <v>2.0695629894372489</v>
      </c>
      <c r="W33" s="6"/>
    </row>
    <row r="34" spans="2:23">
      <c r="B34" s="19" t="s">
        <v>147</v>
      </c>
      <c r="C34" s="61" t="str">
        <f>IF(D33&lt;1,"subcrítico (fluvial)",IF(D33&gt;1,"supercrítico (torrencial)","crítico"))</f>
        <v>subcrítico (fluvial)</v>
      </c>
      <c r="D34" s="62"/>
      <c r="E34" s="63"/>
      <c r="L34" s="12"/>
      <c r="M34" s="23">
        <f t="shared" si="3"/>
        <v>5.200000000000002</v>
      </c>
      <c r="N34" s="2">
        <f t="shared" si="2"/>
        <v>1.7106807393550942</v>
      </c>
      <c r="O34" s="2">
        <f t="shared" si="2"/>
        <v>1.7971567027173787</v>
      </c>
      <c r="P34" s="2">
        <f t="shared" si="2"/>
        <v>1.8581774635760817</v>
      </c>
      <c r="Q34" s="2">
        <f t="shared" si="2"/>
        <v>1.905932931761025</v>
      </c>
      <c r="R34" s="2">
        <f t="shared" si="2"/>
        <v>1.9473867562821516</v>
      </c>
      <c r="S34" s="2">
        <f t="shared" si="2"/>
        <v>1.9855567173378512</v>
      </c>
      <c r="T34" s="2">
        <f t="shared" si="2"/>
        <v>2.0217507528395555</v>
      </c>
      <c r="U34" s="2">
        <f t="shared" si="2"/>
        <v>2.0565767917938955</v>
      </c>
      <c r="V34" s="2">
        <f t="shared" si="2"/>
        <v>2.0903423027424375</v>
      </c>
      <c r="W34" s="6"/>
    </row>
    <row r="35" spans="2:23">
      <c r="L35" s="12"/>
      <c r="M35" s="23">
        <f t="shared" si="3"/>
        <v>5.4000000000000021</v>
      </c>
      <c r="N35" s="2">
        <f t="shared" si="2"/>
        <v>1.7395550218100788</v>
      </c>
      <c r="O35" s="2">
        <f t="shared" si="2"/>
        <v>1.8241689570137236</v>
      </c>
      <c r="P35" s="2">
        <f t="shared" si="2"/>
        <v>1.8837934258877052</v>
      </c>
      <c r="Q35" s="2">
        <f t="shared" si="2"/>
        <v>1.9304257672092242</v>
      </c>
      <c r="R35" s="2">
        <f t="shared" si="2"/>
        <v>1.970911134046202</v>
      </c>
      <c r="S35" s="2">
        <f t="shared" si="2"/>
        <v>2.0082151338329495</v>
      </c>
      <c r="T35" s="2">
        <f t="shared" si="2"/>
        <v>2.0436214798217356</v>
      </c>
      <c r="U35" s="2">
        <f t="shared" si="2"/>
        <v>2.0777246862624597</v>
      </c>
      <c r="V35" s="2">
        <f t="shared" si="2"/>
        <v>2.1108233318047747</v>
      </c>
      <c r="W35" s="6"/>
    </row>
    <row r="36" spans="2:23">
      <c r="L36" s="12"/>
      <c r="M36" s="23">
        <f t="shared" si="3"/>
        <v>5.6000000000000023</v>
      </c>
      <c r="N36" s="2">
        <f t="shared" si="2"/>
        <v>1.76772261822932</v>
      </c>
      <c r="O36" s="2">
        <f t="shared" si="2"/>
        <v>1.8505746051060836</v>
      </c>
      <c r="P36" s="2">
        <f t="shared" si="2"/>
        <v>1.9088786724428557</v>
      </c>
      <c r="Q36" s="2">
        <f t="shared" si="2"/>
        <v>1.9544475387602385</v>
      </c>
      <c r="R36" s="2">
        <f t="shared" si="2"/>
        <v>1.9940135278947611</v>
      </c>
      <c r="S36" s="2">
        <f t="shared" si="2"/>
        <v>2.0304929810659176</v>
      </c>
      <c r="T36" s="2">
        <f t="shared" si="2"/>
        <v>2.0651470622066657</v>
      </c>
      <c r="U36" s="2">
        <f t="shared" si="2"/>
        <v>2.0985580066073402</v>
      </c>
      <c r="V36" s="2">
        <f t="shared" si="2"/>
        <v>2.1310163524915153</v>
      </c>
      <c r="W36" s="6"/>
    </row>
    <row r="37" spans="2:23">
      <c r="L37" s="12"/>
      <c r="M37" s="23">
        <f t="shared" si="3"/>
        <v>5.8000000000000025</v>
      </c>
      <c r="N37" s="2">
        <f t="shared" si="2"/>
        <v>1.7952248254540837</v>
      </c>
      <c r="O37" s="2">
        <f t="shared" si="2"/>
        <v>1.8764065615790197</v>
      </c>
      <c r="P37" s="2">
        <f t="shared" si="2"/>
        <v>1.9334598659845788</v>
      </c>
      <c r="Q37" s="2">
        <f t="shared" si="2"/>
        <v>1.9780202060659526</v>
      </c>
      <c r="R37" s="2">
        <f t="shared" si="2"/>
        <v>2.0167122531180603</v>
      </c>
      <c r="S37" s="2">
        <f t="shared" si="2"/>
        <v>2.0524056939676276</v>
      </c>
      <c r="T37" s="2">
        <f t="shared" si="2"/>
        <v>2.0863406277270604</v>
      </c>
      <c r="U37" s="2">
        <f t="shared" si="2"/>
        <v>2.1190880123411464</v>
      </c>
      <c r="V37" s="2">
        <f t="shared" si="2"/>
        <v>2.1509310967591757</v>
      </c>
      <c r="W37" s="6"/>
    </row>
    <row r="38" spans="2:23">
      <c r="L38" s="12"/>
      <c r="M38" s="23">
        <f t="shared" si="3"/>
        <v>6.0000000000000027</v>
      </c>
      <c r="N38" s="2">
        <f t="shared" si="2"/>
        <v>1.8220992725702314</v>
      </c>
      <c r="O38" s="2">
        <f t="shared" si="2"/>
        <v>1.9016950116168121</v>
      </c>
      <c r="P38" s="2">
        <f t="shared" si="2"/>
        <v>1.9575616166715168</v>
      </c>
      <c r="Q38" s="2">
        <f t="shared" si="2"/>
        <v>2.0011641586388684</v>
      </c>
      <c r="R38" s="2">
        <f t="shared" si="2"/>
        <v>2.039024405238429</v>
      </c>
      <c r="S38" s="2">
        <f t="shared" si="2"/>
        <v>2.073967746588655</v>
      </c>
      <c r="T38" s="2">
        <f t="shared" si="2"/>
        <v>2.1072145373706186</v>
      </c>
      <c r="U38" s="2">
        <f t="shared" si="2"/>
        <v>2.1393253438093596</v>
      </c>
      <c r="V38" s="2">
        <f t="shared" si="2"/>
        <v>2.1705767910428504</v>
      </c>
      <c r="W38" s="6"/>
    </row>
    <row r="39" spans="2:23">
      <c r="L39" s="12"/>
      <c r="M39" s="23">
        <f t="shared" si="3"/>
        <v>6.2000000000000028</v>
      </c>
      <c r="N39" s="2">
        <f t="shared" si="2"/>
        <v>1.8483803496723306</v>
      </c>
      <c r="O39" s="2">
        <f t="shared" si="2"/>
        <v>1.9264677097450438</v>
      </c>
      <c r="P39" s="2">
        <f t="shared" si="2"/>
        <v>1.9812066911062174</v>
      </c>
      <c r="Q39" s="2">
        <f t="shared" si="2"/>
        <v>2.0238983645925686</v>
      </c>
      <c r="R39" s="2">
        <f t="shared" si="2"/>
        <v>2.0609659677807475</v>
      </c>
      <c r="S39" s="2">
        <f t="shared" si="2"/>
        <v>2.0951927315624426</v>
      </c>
      <c r="T39" s="2">
        <f t="shared" si="2"/>
        <v>2.1277804449496402</v>
      </c>
      <c r="U39" s="2">
        <f t="shared" si="2"/>
        <v>2.1592800675418955</v>
      </c>
      <c r="V39" s="2">
        <f t="shared" si="2"/>
        <v>2.1899621912791556</v>
      </c>
      <c r="W39" s="6"/>
    </row>
    <row r="40" spans="2:23">
      <c r="L40" s="12"/>
      <c r="M40" s="23">
        <f t="shared" si="3"/>
        <v>6.400000000000003</v>
      </c>
      <c r="N40" s="2">
        <f t="shared" si="2"/>
        <v>1.8740995751991183</v>
      </c>
      <c r="O40" s="2">
        <f t="shared" si="2"/>
        <v>1.950750238438806</v>
      </c>
      <c r="P40" s="2">
        <f t="shared" si="2"/>
        <v>2.0044161951854789</v>
      </c>
      <c r="Q40" s="2">
        <f t="shared" si="2"/>
        <v>2.0462405020229464</v>
      </c>
      <c r="R40" s="2">
        <f t="shared" si="2"/>
        <v>2.0825519082913071</v>
      </c>
      <c r="S40" s="2">
        <f t="shared" si="2"/>
        <v>2.1160934314439541</v>
      </c>
      <c r="T40" s="2">
        <f t="shared" si="2"/>
        <v>2.1480493509389187</v>
      </c>
      <c r="U40" s="2">
        <f t="shared" si="2"/>
        <v>2.1789617174837388</v>
      </c>
      <c r="V40" s="2">
        <f t="shared" si="2"/>
        <v>2.2090956149141583</v>
      </c>
      <c r="W40" s="6"/>
    </row>
    <row r="41" spans="2:23">
      <c r="L41" s="12"/>
      <c r="M41" s="23">
        <f t="shared" si="3"/>
        <v>6.6000000000000032</v>
      </c>
      <c r="N41" s="2">
        <f t="shared" ref="N41:V69" si="9">(($M41+N$7)^(5/3)/($M41+2*SQRT(1+N$7^2))^(2/3))^(3/8)</f>
        <v>1.8992859121736372</v>
      </c>
      <c r="O41" s="2">
        <f t="shared" si="9"/>
        <v>1.9745662329332947</v>
      </c>
      <c r="P41" s="2">
        <f t="shared" si="9"/>
        <v>2.0272097346321654</v>
      </c>
      <c r="Q41" s="2">
        <f t="shared" si="9"/>
        <v>2.0682070754197506</v>
      </c>
      <c r="R41" s="2">
        <f t="shared" si="9"/>
        <v>2.1037962641194223</v>
      </c>
      <c r="S41" s="2">
        <f t="shared" si="9"/>
        <v>2.136681882907348</v>
      </c>
      <c r="T41" s="2">
        <f t="shared" si="9"/>
        <v>2.168031651236126</v>
      </c>
      <c r="U41" s="2">
        <f t="shared" si="9"/>
        <v>2.1983793325496364</v>
      </c>
      <c r="V41" s="2">
        <f t="shared" si="9"/>
        <v>2.227984970205275</v>
      </c>
      <c r="W41" s="6"/>
    </row>
    <row r="42" spans="2:23">
      <c r="L42" s="12"/>
      <c r="M42" s="23">
        <f t="shared" si="3"/>
        <v>6.8000000000000034</v>
      </c>
      <c r="N42" s="2">
        <f t="shared" si="9"/>
        <v>1.9239660416982081</v>
      </c>
      <c r="O42" s="2">
        <f t="shared" si="9"/>
        <v>1.9979375774308101</v>
      </c>
      <c r="P42" s="2">
        <f t="shared" si="9"/>
        <v>2.0496055564173101</v>
      </c>
      <c r="Q42" s="2">
        <f t="shared" si="9"/>
        <v>2.089813519121174</v>
      </c>
      <c r="R42" s="2">
        <f t="shared" si="9"/>
        <v>2.1247122192521011</v>
      </c>
      <c r="S42" s="2">
        <f t="shared" si="9"/>
        <v>2.1569694346492714</v>
      </c>
      <c r="T42" s="2">
        <f t="shared" si="9"/>
        <v>2.1877371814128637</v>
      </c>
      <c r="U42" s="2">
        <f t="shared" si="9"/>
        <v>2.2175414908923829</v>
      </c>
      <c r="V42" s="2">
        <f t="shared" si="9"/>
        <v>2.2466377830894966</v>
      </c>
      <c r="W42" s="6"/>
    </row>
    <row r="43" spans="2:23">
      <c r="L43" s="12"/>
      <c r="M43" s="23">
        <f t="shared" si="3"/>
        <v>7.0000000000000036</v>
      </c>
      <c r="N43" s="2">
        <f t="shared" si="9"/>
        <v>1.9481646004966238</v>
      </c>
      <c r="O43" s="2">
        <f t="shared" si="9"/>
        <v>2.0208845769864623</v>
      </c>
      <c r="P43" s="2">
        <f t="shared" si="9"/>
        <v>2.071620673753559</v>
      </c>
      <c r="Q43" s="2">
        <f t="shared" si="9"/>
        <v>2.111074289514062</v>
      </c>
      <c r="R43" s="2">
        <f t="shared" si="9"/>
        <v>2.1453121733053684</v>
      </c>
      <c r="S43" s="2">
        <f t="shared" si="9"/>
        <v>2.1769667997289077</v>
      </c>
      <c r="T43" s="2">
        <f t="shared" si="9"/>
        <v>2.2071752569512788</v>
      </c>
      <c r="U43" s="2">
        <f t="shared" si="9"/>
        <v>2.2364563412265737</v>
      </c>
      <c r="V43" s="2">
        <f t="shared" si="9"/>
        <v>2.2650612218586024</v>
      </c>
      <c r="W43" s="6"/>
    </row>
    <row r="44" spans="2:23">
      <c r="L44" s="12"/>
      <c r="M44" s="23">
        <f t="shared" si="3"/>
        <v>7.2000000000000037</v>
      </c>
      <c r="N44" s="2">
        <f t="shared" si="9"/>
        <v>1.9719043880631153</v>
      </c>
      <c r="O44" s="2">
        <f t="shared" si="9"/>
        <v>2.0434261086221688</v>
      </c>
      <c r="P44" s="2">
        <f t="shared" si="9"/>
        <v>2.0932709769104698</v>
      </c>
      <c r="Q44" s="2">
        <f t="shared" si="9"/>
        <v>2.1320029474257929</v>
      </c>
      <c r="R44" s="2">
        <f t="shared" si="9"/>
        <v>2.1656078036194613</v>
      </c>
      <c r="S44" s="2">
        <f t="shared" si="9"/>
        <v>2.1966841029781832</v>
      </c>
      <c r="T44" s="2">
        <f t="shared" si="9"/>
        <v>2.2263547098985272</v>
      </c>
      <c r="U44" s="2">
        <f t="shared" si="9"/>
        <v>2.2551316315086058</v>
      </c>
      <c r="V44" s="2">
        <f t="shared" si="9"/>
        <v>2.283262119854494</v>
      </c>
      <c r="W44" s="6"/>
    </row>
    <row r="45" spans="2:23">
      <c r="L45" s="12"/>
      <c r="M45" s="23">
        <f t="shared" si="3"/>
        <v>7.4000000000000039</v>
      </c>
      <c r="N45" s="2">
        <f t="shared" si="9"/>
        <v>1.9952065479951819</v>
      </c>
      <c r="O45" s="2">
        <f t="shared" si="9"/>
        <v>2.0655797546262056</v>
      </c>
      <c r="P45" s="2">
        <f t="shared" si="9"/>
        <v>2.1145713317491341</v>
      </c>
      <c r="Q45" s="2">
        <f t="shared" si="9"/>
        <v>2.1526122319407652</v>
      </c>
      <c r="R45" s="2">
        <f t="shared" si="9"/>
        <v>2.185610121273653</v>
      </c>
      <c r="S45" s="2">
        <f t="shared" si="9"/>
        <v>2.2161309240325093</v>
      </c>
      <c r="T45" s="2">
        <f t="shared" si="9"/>
        <v>2.2452839223176935</v>
      </c>
      <c r="U45" s="2">
        <f t="shared" si="9"/>
        <v>2.2735747352382774</v>
      </c>
      <c r="V45" s="2">
        <f t="shared" si="9"/>
        <v>2.3012469963738242</v>
      </c>
      <c r="W45" s="6"/>
    </row>
    <row r="46" spans="2:23">
      <c r="L46" s="12"/>
      <c r="M46" s="23">
        <f t="shared" si="3"/>
        <v>7.6000000000000041</v>
      </c>
      <c r="N46" s="2">
        <f t="shared" si="9"/>
        <v>2.0180907272992124</v>
      </c>
      <c r="O46" s="2">
        <f t="shared" si="9"/>
        <v>2.0873619205138452</v>
      </c>
      <c r="P46" s="2">
        <f t="shared" si="9"/>
        <v>2.1355356675826984</v>
      </c>
      <c r="Q46" s="2">
        <f t="shared" si="9"/>
        <v>2.1729141266965928</v>
      </c>
      <c r="R46" s="2">
        <f t="shared" si="9"/>
        <v>2.2053295217256008</v>
      </c>
      <c r="S46" s="2">
        <f t="shared" si="9"/>
        <v>2.2353163364617363</v>
      </c>
      <c r="T46" s="2">
        <f t="shared" si="9"/>
        <v>2.2639708568676391</v>
      </c>
      <c r="U46" s="2">
        <f t="shared" si="9"/>
        <v>2.2917926756165201</v>
      </c>
      <c r="V46" s="2">
        <f t="shared" si="9"/>
        <v>2.3190220759502025</v>
      </c>
      <c r="W46" s="6"/>
    </row>
    <row r="47" spans="2:23">
      <c r="L47" s="12"/>
      <c r="M47" s="23">
        <f t="shared" si="3"/>
        <v>7.8000000000000043</v>
      </c>
      <c r="N47" s="2">
        <f t="shared" si="9"/>
        <v>2.0405752168217224</v>
      </c>
      <c r="O47" s="2">
        <f t="shared" si="9"/>
        <v>2.1087879397308842</v>
      </c>
      <c r="P47" s="2">
        <f t="shared" si="9"/>
        <v>2.156177055728417</v>
      </c>
      <c r="Q47" s="2">
        <f t="shared" si="9"/>
        <v>2.1929199195660933</v>
      </c>
      <c r="R47" s="2">
        <f t="shared" si="9"/>
        <v>2.2247758306861165</v>
      </c>
      <c r="S47" s="2">
        <f t="shared" si="9"/>
        <v>2.2542489434204618</v>
      </c>
      <c r="T47" s="2">
        <f t="shared" si="9"/>
        <v>2.2824230848044529</v>
      </c>
      <c r="U47" s="2">
        <f t="shared" si="9"/>
        <v>2.3097921477671215</v>
      </c>
      <c r="V47" s="2">
        <f t="shared" si="9"/>
        <v>2.3365933061639286</v>
      </c>
      <c r="W47" s="6"/>
    </row>
    <row r="48" spans="2:23">
      <c r="L48" s="12"/>
      <c r="M48" s="23">
        <f t="shared" si="3"/>
        <v>8.0000000000000036</v>
      </c>
      <c r="N48" s="2">
        <f t="shared" si="9"/>
        <v>2.0626770754424921</v>
      </c>
      <c r="O48" s="2">
        <f t="shared" si="9"/>
        <v>2.129872166858271</v>
      </c>
      <c r="P48" s="2">
        <f t="shared" si="9"/>
        <v>2.1765077799165526</v>
      </c>
      <c r="Q48" s="2">
        <f t="shared" si="9"/>
        <v>2.2126402565057779</v>
      </c>
      <c r="R48" s="2">
        <f t="shared" si="9"/>
        <v>2.2439583457604324</v>
      </c>
      <c r="S48" s="2">
        <f t="shared" si="9"/>
        <v>2.2729369101849595</v>
      </c>
      <c r="T48" s="2">
        <f t="shared" si="9"/>
        <v>2.3006478116627505</v>
      </c>
      <c r="U48" s="2">
        <f t="shared" si="9"/>
        <v>2.327579539207</v>
      </c>
      <c r="V48" s="2">
        <f t="shared" si="9"/>
        <v>2.3539663741132268</v>
      </c>
      <c r="W48" s="6"/>
    </row>
    <row r="49" spans="12:23">
      <c r="L49" s="12"/>
      <c r="M49" s="23">
        <f t="shared" si="3"/>
        <v>8.2000000000000028</v>
      </c>
      <c r="N49" s="2">
        <f t="shared" si="9"/>
        <v>2.0844122402443044</v>
      </c>
      <c r="O49" s="2">
        <f t="shared" si="9"/>
        <v>2.1506280608088777</v>
      </c>
      <c r="P49" s="2">
        <f t="shared" si="9"/>
        <v>2.1965393995540778</v>
      </c>
      <c r="Q49" s="2">
        <f t="shared" si="9"/>
        <v>2.2320851902457148</v>
      </c>
      <c r="R49" s="2">
        <f t="shared" si="9"/>
        <v>2.2628858743189526</v>
      </c>
      <c r="S49" s="2">
        <f t="shared" si="9"/>
        <v>2.291387993899352</v>
      </c>
      <c r="T49" s="2">
        <f t="shared" si="9"/>
        <v>2.3186519008452424</v>
      </c>
      <c r="U49" s="2">
        <f t="shared" si="9"/>
        <v>2.3451609487292564</v>
      </c>
      <c r="V49" s="2">
        <f t="shared" si="9"/>
        <v>2.3711467216667805</v>
      </c>
      <c r="W49" s="6"/>
    </row>
    <row r="50" spans="12:23">
      <c r="L50" s="12"/>
      <c r="M50" s="23">
        <f t="shared" si="3"/>
        <v>8.4000000000000021</v>
      </c>
      <c r="N50" s="2">
        <f t="shared" si="9"/>
        <v>2.1057956245279028</v>
      </c>
      <c r="O50" s="2">
        <f t="shared" si="9"/>
        <v>2.171068259285835</v>
      </c>
      <c r="P50" s="2">
        <f t="shared" si="9"/>
        <v>2.2162828067007663</v>
      </c>
      <c r="Q50" s="2">
        <f t="shared" si="9"/>
        <v>2.2512642244059058</v>
      </c>
      <c r="R50" s="2">
        <f t="shared" si="9"/>
        <v>2.2815667680021861</v>
      </c>
      <c r="S50" s="2">
        <f t="shared" si="9"/>
        <v>2.3096095708151334</v>
      </c>
      <c r="T50" s="2">
        <f t="shared" si="9"/>
        <v>2.3364418953230293</v>
      </c>
      <c r="U50" s="2">
        <f t="shared" si="9"/>
        <v>2.3625422038454551</v>
      </c>
      <c r="V50" s="2">
        <f t="shared" si="9"/>
        <v>2.3881395596050332</v>
      </c>
      <c r="W50" s="6"/>
    </row>
    <row r="51" spans="12:23">
      <c r="L51" s="12"/>
      <c r="M51" s="23">
        <f t="shared" si="3"/>
        <v>8.6000000000000014</v>
      </c>
      <c r="N51" s="2">
        <f t="shared" si="9"/>
        <v>2.1268412052554799</v>
      </c>
      <c r="O51" s="2">
        <f t="shared" si="9"/>
        <v>2.1912046455872045</v>
      </c>
      <c r="P51" s="2">
        <f t="shared" si="9"/>
        <v>2.2357482774971018</v>
      </c>
      <c r="Q51" s="2">
        <f t="shared" si="9"/>
        <v>2.2701863535480258</v>
      </c>
      <c r="R51" s="2">
        <f t="shared" si="9"/>
        <v>2.3000089542145963</v>
      </c>
      <c r="S51" s="2">
        <f t="shared" si="9"/>
        <v>2.3276086612747924</v>
      </c>
      <c r="T51" s="2">
        <f t="shared" si="9"/>
        <v>2.3540240376264712</v>
      </c>
      <c r="U51" s="2">
        <f t="shared" si="9"/>
        <v>2.3797288769179472</v>
      </c>
      <c r="V51" s="2">
        <f t="shared" si="9"/>
        <v>2.4049498807466914</v>
      </c>
      <c r="W51" s="6"/>
    </row>
    <row r="52" spans="12:23">
      <c r="L52" s="12"/>
      <c r="M52" s="23">
        <f t="shared" si="3"/>
        <v>8.8000000000000007</v>
      </c>
      <c r="N52" s="2">
        <f t="shared" si="9"/>
        <v>2.1475621012694912</v>
      </c>
      <c r="O52" s="2">
        <f t="shared" si="9"/>
        <v>2.2110484086872488</v>
      </c>
      <c r="P52" s="2">
        <f t="shared" si="9"/>
        <v>2.2549455186835368</v>
      </c>
      <c r="Q52" s="2">
        <f t="shared" si="9"/>
        <v>2.2888600996062762</v>
      </c>
      <c r="R52" s="2">
        <f t="shared" si="9"/>
        <v>2.3182199649190327</v>
      </c>
      <c r="S52" s="2">
        <f t="shared" si="9"/>
        <v>2.345391952661386</v>
      </c>
      <c r="T52" s="2">
        <f t="shared" si="9"/>
        <v>2.3714042882867226</v>
      </c>
      <c r="U52" s="2">
        <f t="shared" si="9"/>
        <v>2.3967263000993344</v>
      </c>
      <c r="V52" s="2">
        <f t="shared" si="9"/>
        <v>2.4215824721472261</v>
      </c>
      <c r="W52" s="6"/>
    </row>
    <row r="53" spans="12:23">
      <c r="L53" s="12"/>
      <c r="M53" s="23">
        <f t="shared" si="3"/>
        <v>9</v>
      </c>
      <c r="N53" s="2">
        <f t="shared" si="9"/>
        <v>2.1679706434368162</v>
      </c>
      <c r="O53" s="2">
        <f t="shared" si="9"/>
        <v>2.2306100973947856</v>
      </c>
      <c r="P53" s="2">
        <f t="shared" si="9"/>
        <v>2.2738837097659577</v>
      </c>
      <c r="Q53" s="2">
        <f t="shared" si="9"/>
        <v>2.3072935450853769</v>
      </c>
      <c r="R53" s="2">
        <f t="shared" si="9"/>
        <v>2.3362069630062678</v>
      </c>
      <c r="S53" s="2">
        <f t="shared" si="9"/>
        <v>2.3629658205107646</v>
      </c>
      <c r="T53" s="2">
        <f t="shared" si="9"/>
        <v>2.3885883428706922</v>
      </c>
      <c r="U53" s="2">
        <f t="shared" si="9"/>
        <v>2.4135395791840639</v>
      </c>
      <c r="V53" s="2">
        <f t="shared" si="9"/>
        <v>2.4380419264475446</v>
      </c>
      <c r="W53" s="6"/>
    </row>
    <row r="54" spans="12:23">
      <c r="L54" s="12"/>
      <c r="M54" s="23">
        <f t="shared" si="3"/>
        <v>9.1999999999999993</v>
      </c>
      <c r="N54" s="2">
        <f t="shared" si="9"/>
        <v>2.1880784377037563</v>
      </c>
      <c r="O54" s="2">
        <f t="shared" si="9"/>
        <v>2.2498996692796962</v>
      </c>
      <c r="P54" s="2">
        <f t="shared" si="9"/>
        <v>2.2925715413100982</v>
      </c>
      <c r="Q54" s="2">
        <f t="shared" si="9"/>
        <v>2.3254943633658618</v>
      </c>
      <c r="R54" s="2">
        <f t="shared" si="9"/>
        <v>2.353976766482011</v>
      </c>
      <c r="S54" s="2">
        <f t="shared" si="9"/>
        <v>2.3803363479611948</v>
      </c>
      <c r="T54" s="2">
        <f t="shared" si="9"/>
        <v>2.40558164773703</v>
      </c>
      <c r="U54" s="2">
        <f t="shared" si="9"/>
        <v>2.4301736064664845</v>
      </c>
      <c r="V54" s="2">
        <f t="shared" si="9"/>
        <v>2.4543326524434161</v>
      </c>
      <c r="W54" s="6"/>
    </row>
    <row r="55" spans="12:23">
      <c r="L55" s="12"/>
      <c r="M55" s="23">
        <f t="shared" si="3"/>
        <v>9.3999999999999986</v>
      </c>
      <c r="N55" s="2">
        <f t="shared" si="9"/>
        <v>2.2078964219093069</v>
      </c>
      <c r="O55" s="2">
        <f t="shared" si="9"/>
        <v>2.2689265349660142</v>
      </c>
      <c r="P55" s="2">
        <f t="shared" si="9"/>
        <v>2.3110172497861163</v>
      </c>
      <c r="Q55" s="2">
        <f t="shared" si="9"/>
        <v>2.3434698464156867</v>
      </c>
      <c r="R55" s="2">
        <f t="shared" si="9"/>
        <v>2.3715358706858565</v>
      </c>
      <c r="S55" s="2">
        <f t="shared" si="9"/>
        <v>2.397509343695956</v>
      </c>
      <c r="T55" s="2">
        <f t="shared" si="9"/>
        <v>2.4223894146273564</v>
      </c>
      <c r="U55" s="2">
        <f t="shared" si="9"/>
        <v>2.4466330726901844</v>
      </c>
      <c r="V55" s="2">
        <f t="shared" si="9"/>
        <v>2.4704588849394074</v>
      </c>
      <c r="W55" s="6"/>
    </row>
    <row r="56" spans="12:23">
      <c r="L56" s="12"/>
      <c r="M56" s="23">
        <f t="shared" si="3"/>
        <v>9.5999999999999979</v>
      </c>
      <c r="N56" s="2">
        <f t="shared" si="9"/>
        <v>2.227434917087797</v>
      </c>
      <c r="O56" s="2">
        <f t="shared" si="9"/>
        <v>2.2876995983113564</v>
      </c>
      <c r="P56" s="2">
        <f t="shared" si="9"/>
        <v>2.3292286493318155</v>
      </c>
      <c r="Q56" s="2">
        <f t="shared" si="9"/>
        <v>2.3612269301715219</v>
      </c>
      <c r="R56" s="2">
        <f t="shared" si="9"/>
        <v>2.3888904687323094</v>
      </c>
      <c r="S56" s="2">
        <f t="shared" si="9"/>
        <v>2.4144903585177175</v>
      </c>
      <c r="T56" s="2">
        <f t="shared" si="9"/>
        <v>2.4390166341951569</v>
      </c>
      <c r="U56" s="2">
        <f t="shared" si="9"/>
        <v>2.46292247816513</v>
      </c>
      <c r="V56" s="2">
        <f t="shared" si="9"/>
        <v>2.4864246939450809</v>
      </c>
      <c r="W56" s="6"/>
    </row>
    <row r="57" spans="12:23">
      <c r="L57" s="12"/>
      <c r="M57" s="23">
        <f t="shared" si="3"/>
        <v>9.7999999999999972</v>
      </c>
      <c r="N57" s="2">
        <f t="shared" si="9"/>
        <v>2.2467036738936339</v>
      </c>
      <c r="O57" s="2">
        <f t="shared" si="9"/>
        <v>2.3062272929254721</v>
      </c>
      <c r="P57" s="2">
        <f t="shared" si="9"/>
        <v>2.3472131607577253</v>
      </c>
      <c r="Q57" s="2">
        <f t="shared" si="9"/>
        <v>2.3787722178223438</v>
      </c>
      <c r="R57" s="2">
        <f t="shared" si="9"/>
        <v>2.4060464703429245</v>
      </c>
      <c r="S57" s="2">
        <f t="shared" si="9"/>
        <v>2.4312847006787122</v>
      </c>
      <c r="T57" s="2">
        <f t="shared" si="9"/>
        <v>2.4554680885643987</v>
      </c>
      <c r="U57" s="2">
        <f t="shared" si="9"/>
        <v>2.479046143121606</v>
      </c>
      <c r="V57" s="2">
        <f t="shared" si="9"/>
        <v>2.5022339932657993</v>
      </c>
      <c r="W57" s="6"/>
    </row>
    <row r="58" spans="12:23">
      <c r="L58" s="12"/>
      <c r="M58" s="23">
        <f t="shared" si="3"/>
        <v>9.9999999999999964</v>
      </c>
      <c r="N58" s="2">
        <f t="shared" si="9"/>
        <v>2.2657119146973885</v>
      </c>
      <c r="O58" s="2">
        <f t="shared" si="9"/>
        <v>2.3245176154233187</v>
      </c>
      <c r="P58" s="2">
        <f t="shared" si="9"/>
        <v>2.3649778380782172</v>
      </c>
      <c r="Q58" s="2">
        <f t="shared" si="9"/>
        <v>2.3961120012011787</v>
      </c>
      <c r="R58" s="2">
        <f t="shared" si="9"/>
        <v>2.4230095192199714</v>
      </c>
      <c r="S58" s="2">
        <f t="shared" si="9"/>
        <v>2.4478974500777793</v>
      </c>
      <c r="T58" s="2">
        <f t="shared" si="9"/>
        <v>2.4717483630006623</v>
      </c>
      <c r="U58" s="2">
        <f t="shared" si="9"/>
        <v>2.4950082173633836</v>
      </c>
      <c r="V58" s="2">
        <f t="shared" si="9"/>
        <v>2.5178905485356453</v>
      </c>
      <c r="W58" s="6"/>
    </row>
    <row r="59" spans="12:23">
      <c r="L59" s="12"/>
      <c r="M59" s="23">
        <f t="shared" si="3"/>
        <v>10.199999999999996</v>
      </c>
      <c r="N59" s="2">
        <f t="shared" si="9"/>
        <v>2.2844683718313665</v>
      </c>
      <c r="O59" s="2">
        <f t="shared" si="9"/>
        <v>2.3425781557589977</v>
      </c>
      <c r="P59" s="2">
        <f t="shared" si="9"/>
        <v>2.3825293928191158</v>
      </c>
      <c r="Q59" s="2">
        <f t="shared" si="9"/>
        <v>2.4132522804675518</v>
      </c>
      <c r="R59" s="2">
        <f t="shared" si="9"/>
        <v>2.4397850090959028</v>
      </c>
      <c r="S59" s="2">
        <f t="shared" si="9"/>
        <v>2.4643334714238883</v>
      </c>
      <c r="T59" s="2">
        <f t="shared" si="9"/>
        <v>2.4878618567694568</v>
      </c>
      <c r="U59" s="2">
        <f t="shared" si="9"/>
        <v>2.5108126892766194</v>
      </c>
      <c r="V59" s="2">
        <f t="shared" si="9"/>
        <v>2.5333979847356622</v>
      </c>
      <c r="W59" s="6"/>
    </row>
    <row r="60" spans="12:23">
      <c r="L60" s="12"/>
      <c r="M60" s="23">
        <f t="shared" si="3"/>
        <v>10.399999999999995</v>
      </c>
      <c r="N60" s="2">
        <f t="shared" si="9"/>
        <v>2.3029813224020934</v>
      </c>
      <c r="O60" s="2">
        <f t="shared" si="9"/>
        <v>2.3604161249445625</v>
      </c>
      <c r="P60" s="2">
        <f t="shared" si="9"/>
        <v>2.3998742163230946</v>
      </c>
      <c r="Q60" s="2">
        <f t="shared" si="9"/>
        <v>2.4301987822429454</v>
      </c>
      <c r="R60" s="2">
        <f t="shared" si="9"/>
        <v>2.4563780985785977</v>
      </c>
      <c r="S60" s="2">
        <f t="shared" si="9"/>
        <v>2.480597426455641</v>
      </c>
      <c r="T60" s="2">
        <f t="shared" si="9"/>
        <v>2.5038127932491077</v>
      </c>
      <c r="U60" s="2">
        <f t="shared" si="9"/>
        <v>2.526463394245722</v>
      </c>
      <c r="V60" s="2">
        <f t="shared" si="9"/>
        <v>2.5487597932367527</v>
      </c>
      <c r="W60" s="6"/>
    </row>
    <row r="61" spans="12:23">
      <c r="L61" s="12"/>
      <c r="M61" s="23">
        <f t="shared" si="3"/>
        <v>10.599999999999994</v>
      </c>
      <c r="N61" s="2">
        <f t="shared" si="9"/>
        <v>2.3212586200350454</v>
      </c>
      <c r="O61" s="2">
        <f t="shared" si="9"/>
        <v>2.3780383804213057</v>
      </c>
      <c r="P61" s="2">
        <f t="shared" si="9"/>
        <v>2.4170184002487285</v>
      </c>
      <c r="Q61" s="2">
        <f t="shared" si="9"/>
        <v>2.4469569763437313</v>
      </c>
      <c r="R61" s="2">
        <f t="shared" si="9"/>
        <v>2.472793724899816</v>
      </c>
      <c r="S61" s="2">
        <f t="shared" si="9"/>
        <v>2.4966937852973174</v>
      </c>
      <c r="T61" s="2">
        <f t="shared" si="9"/>
        <v>2.5196052293591418</v>
      </c>
      <c r="U61" s="2">
        <f t="shared" si="9"/>
        <v>2.541964022522698</v>
      </c>
      <c r="V61" s="2">
        <f t="shared" si="9"/>
        <v>2.5639793384030614</v>
      </c>
      <c r="W61" s="6"/>
    </row>
    <row r="62" spans="12:23">
      <c r="L62" s="12"/>
      <c r="M62" s="23">
        <f t="shared" si="3"/>
        <v>10.799999999999994</v>
      </c>
      <c r="N62" s="2">
        <f t="shared" si="9"/>
        <v>2.3393077238722757</v>
      </c>
      <c r="O62" s="2">
        <f t="shared" si="9"/>
        <v>2.395451449319566</v>
      </c>
      <c r="P62" s="2">
        <f t="shared" si="9"/>
        <v>2.4339677554370289</v>
      </c>
      <c r="Q62" s="2">
        <f t="shared" si="9"/>
        <v>2.4635320912405518</v>
      </c>
      <c r="R62" s="2">
        <f t="shared" si="9"/>
        <v>2.4890366166632552</v>
      </c>
      <c r="S62" s="2">
        <f t="shared" si="9"/>
        <v>2.512626837024071</v>
      </c>
      <c r="T62" s="2">
        <f t="shared" si="9"/>
        <v>2.5352430643593613</v>
      </c>
      <c r="U62" s="2">
        <f t="shared" si="9"/>
        <v>2.5573181265922993</v>
      </c>
      <c r="V62" s="2">
        <f t="shared" si="9"/>
        <v>2.5790598637885775</v>
      </c>
      <c r="W62" s="6"/>
    </row>
    <row r="63" spans="12:23">
      <c r="L63" s="12"/>
      <c r="M63" s="23">
        <f t="shared" si="3"/>
        <v>10.999999999999993</v>
      </c>
      <c r="N63" s="2">
        <f t="shared" si="9"/>
        <v>2.3571357251049605</v>
      </c>
      <c r="O63" s="2">
        <f t="shared" si="9"/>
        <v>2.4126615498157733</v>
      </c>
      <c r="P63" s="2">
        <f t="shared" si="9"/>
        <v>2.4507278292999826</v>
      </c>
      <c r="Q63" s="2">
        <f t="shared" si="9"/>
        <v>2.4799291283593932</v>
      </c>
      <c r="R63" s="2">
        <f t="shared" si="9"/>
        <v>2.5051113056788075</v>
      </c>
      <c r="S63" s="2">
        <f t="shared" si="9"/>
        <v>2.5284006995018369</v>
      </c>
      <c r="T63" s="2">
        <f t="shared" si="9"/>
        <v>2.5507300480696364</v>
      </c>
      <c r="U63" s="2">
        <f t="shared" si="9"/>
        <v>2.5725291280714493</v>
      </c>
      <c r="V63" s="2">
        <f t="shared" si="9"/>
        <v>2.5940044979568371</v>
      </c>
      <c r="W63" s="6"/>
    </row>
    <row r="64" spans="12:23">
      <c r="L64" s="12"/>
      <c r="M64" s="23">
        <f t="shared" si="3"/>
        <v>11.199999999999992</v>
      </c>
      <c r="N64" s="2">
        <f t="shared" si="9"/>
        <v>2.3747493712895791</v>
      </c>
      <c r="O64" s="2">
        <f t="shared" si="9"/>
        <v>2.4296746107716749</v>
      </c>
      <c r="P64" s="2">
        <f t="shared" si="9"/>
        <v>2.4673039218687616</v>
      </c>
      <c r="Q64" s="2">
        <f t="shared" si="9"/>
        <v>2.4961528753275908</v>
      </c>
      <c r="R64" s="2">
        <f t="shared" si="9"/>
        <v>2.5210221379609536</v>
      </c>
      <c r="S64" s="2">
        <f t="shared" si="9"/>
        <v>2.5440193285612294</v>
      </c>
      <c r="T64" s="2">
        <f t="shared" si="9"/>
        <v>2.5660697885558408</v>
      </c>
      <c r="U64" s="2">
        <f t="shared" si="9"/>
        <v>2.5876003241780774</v>
      </c>
      <c r="V64" s="2">
        <f t="shared" si="9"/>
        <v>2.6088162599510825</v>
      </c>
      <c r="W64" s="6"/>
    </row>
    <row r="65" spans="12:23">
      <c r="L65" s="12"/>
      <c r="M65" s="23">
        <f t="shared" si="3"/>
        <v>11.399999999999991</v>
      </c>
      <c r="N65" s="2">
        <f t="shared" si="9"/>
        <v>2.3921550886675265</v>
      </c>
      <c r="O65" s="2">
        <f t="shared" si="9"/>
        <v>2.44649628981995</v>
      </c>
      <c r="P65" s="2">
        <f t="shared" si="9"/>
        <v>2.4837011006244794</v>
      </c>
      <c r="Q65" s="2">
        <f t="shared" si="9"/>
        <v>2.5122079182573827</v>
      </c>
      <c r="R65" s="2">
        <f t="shared" si="9"/>
        <v>2.5367732839615864</v>
      </c>
      <c r="S65" s="2">
        <f t="shared" si="9"/>
        <v>2.5594865265591147</v>
      </c>
      <c r="T65" s="2">
        <f t="shared" si="9"/>
        <v>2.5812657593232546</v>
      </c>
      <c r="U65" s="2">
        <f t="shared" si="9"/>
        <v>2.6025348938014061</v>
      </c>
      <c r="V65" s="2">
        <f t="shared" si="9"/>
        <v>2.6234980644399299</v>
      </c>
      <c r="W65" s="6"/>
    </row>
    <row r="66" spans="12:23">
      <c r="L66" s="12"/>
      <c r="M66" s="23">
        <f t="shared" si="3"/>
        <v>11.599999999999991</v>
      </c>
      <c r="N66" s="2">
        <f t="shared" si="9"/>
        <v>2.4093590026828684</v>
      </c>
      <c r="O66" s="2">
        <f t="shared" si="9"/>
        <v>2.4631319900423616</v>
      </c>
      <c r="P66" s="2">
        <f t="shared" si="9"/>
        <v>2.4999242142213709</v>
      </c>
      <c r="Q66" s="2">
        <f t="shared" si="9"/>
        <v>2.5280986531502205</v>
      </c>
      <c r="R66" s="2">
        <f t="shared" si="9"/>
        <v>2.5523687481006805</v>
      </c>
      <c r="S66" s="2">
        <f t="shared" si="9"/>
        <v>2.5748059503765357</v>
      </c>
      <c r="T66" s="2">
        <f t="shared" si="9"/>
        <v>2.5963213060550467</v>
      </c>
      <c r="U66" s="2">
        <f t="shared" si="9"/>
        <v>2.61733590320295</v>
      </c>
      <c r="V66" s="2">
        <f t="shared" si="9"/>
        <v>2.6380527265615097</v>
      </c>
      <c r="W66" s="6"/>
    </row>
    <row r="67" spans="12:23">
      <c r="L67" s="12"/>
      <c r="M67" s="23">
        <f t="shared" si="3"/>
        <v>11.79999999999999</v>
      </c>
      <c r="N67" s="2">
        <f t="shared" si="9"/>
        <v>2.4263669568710164</v>
      </c>
      <c r="O67" s="2">
        <f t="shared" si="9"/>
        <v>2.4795868753706718</v>
      </c>
      <c r="P67" s="2">
        <f t="shared" si="9"/>
        <v>2.515977905200816</v>
      </c>
      <c r="Q67" s="2">
        <f t="shared" si="9"/>
        <v>2.5438292964967779</v>
      </c>
      <c r="R67" s="2">
        <f t="shared" si="9"/>
        <v>2.5678123776522059</v>
      </c>
      <c r="S67" s="2">
        <f t="shared" si="9"/>
        <v>2.5899811188972004</v>
      </c>
      <c r="T67" s="2">
        <f t="shared" si="9"/>
        <v>2.6112396529301227</v>
      </c>
      <c r="U67" s="2">
        <f t="shared" si="9"/>
        <v>2.6320063113750409</v>
      </c>
      <c r="V67" s="2">
        <f t="shared" si="9"/>
        <v>2.6524829664871725</v>
      </c>
      <c r="W67" s="6"/>
    </row>
    <row r="68" spans="12:23">
      <c r="L68" s="12"/>
      <c r="M68" s="23">
        <f t="shared" si="3"/>
        <v>11.999999999999989</v>
      </c>
      <c r="N68" s="2">
        <f t="shared" si="9"/>
        <v>2.4431845302720649</v>
      </c>
      <c r="O68" s="2">
        <f t="shared" si="9"/>
        <v>2.495865884826729</v>
      </c>
      <c r="P68" s="2">
        <f t="shared" si="9"/>
        <v>2.5318666217845793</v>
      </c>
      <c r="Q68" s="2">
        <f t="shared" si="9"/>
        <v>2.5594038951401945</v>
      </c>
      <c r="R68" s="2">
        <f t="shared" si="9"/>
        <v>2.5831078710372268</v>
      </c>
      <c r="S68" s="2">
        <f t="shared" si="9"/>
        <v>2.6050154200067226</v>
      </c>
      <c r="T68" s="2">
        <f t="shared" si="9"/>
        <v>2.6260239085516441</v>
      </c>
      <c r="U68" s="2">
        <f t="shared" si="9"/>
        <v>2.6465489750814175</v>
      </c>
      <c r="V68" s="2">
        <f t="shared" si="9"/>
        <v>2.6667914137241349</v>
      </c>
      <c r="W68" s="6"/>
    </row>
    <row r="69" spans="12:23">
      <c r="L69" s="12"/>
      <c r="M69" s="23">
        <f t="shared" si="3"/>
        <v>12.199999999999989</v>
      </c>
      <c r="N69" s="2">
        <f t="shared" si="9"/>
        <v>2.459817053505756</v>
      </c>
      <c r="O69" s="2">
        <f t="shared" si="9"/>
        <v>2.5119737457058231</v>
      </c>
      <c r="P69" s="2">
        <f t="shared" si="9"/>
        <v>2.5475946288266234</v>
      </c>
      <c r="Q69" s="2">
        <f t="shared" ref="O69:V71" si="10">(($M69+Q$7)^(5/3)/($M69+2*SQRT(1+Q$7^2))^(2/3))^(3/8)</f>
        <v>2.5748263354635368</v>
      </c>
      <c r="R69" s="2">
        <f t="shared" si="10"/>
        <v>2.5982587855712969</v>
      </c>
      <c r="S69" s="2">
        <f t="shared" si="10"/>
        <v>2.6199121171492257</v>
      </c>
      <c r="T69" s="2">
        <f t="shared" si="10"/>
        <v>2.6406770715148364</v>
      </c>
      <c r="U69" s="2">
        <f t="shared" si="10"/>
        <v>2.6609666536023644</v>
      </c>
      <c r="V69" s="2">
        <f t="shared" si="10"/>
        <v>2.6809806111748906</v>
      </c>
      <c r="W69" s="6"/>
    </row>
    <row r="70" spans="12:23">
      <c r="L70" s="12"/>
      <c r="M70" s="23">
        <f t="shared" si="3"/>
        <v>12.399999999999988</v>
      </c>
      <c r="N70" s="2">
        <f t="shared" ref="N70:N71" si="11">(($M70+N$7)^(5/3)/($M70+2*SQRT(1+N$7^2))^(2/3))^(3/8)</f>
        <v>2.4762696236303858</v>
      </c>
      <c r="O70" s="2">
        <f t="shared" si="10"/>
        <v>2.5279149857966621</v>
      </c>
      <c r="P70" s="2">
        <f t="shared" si="10"/>
        <v>2.5631660179950408</v>
      </c>
      <c r="Q70" s="2">
        <f t="shared" si="10"/>
        <v>2.5901003519566506</v>
      </c>
      <c r="R70" s="2">
        <f t="shared" si="10"/>
        <v>2.6132685447089639</v>
      </c>
      <c r="S70" s="2">
        <f t="shared" si="10"/>
        <v>2.6346743554746745</v>
      </c>
      <c r="T70" s="2">
        <f t="shared" si="10"/>
        <v>2.6552020356402224</v>
      </c>
      <c r="U70" s="2">
        <f t="shared" si="10"/>
        <v>2.6752620132050935</v>
      </c>
      <c r="V70" s="2">
        <f t="shared" si="10"/>
        <v>2.6950530189698054</v>
      </c>
      <c r="W70" s="6"/>
    </row>
    <row r="71" spans="12:23">
      <c r="L71" s="12"/>
      <c r="M71" s="23">
        <f t="shared" si="3"/>
        <v>12.599999999999987</v>
      </c>
      <c r="N71" s="2">
        <f t="shared" si="11"/>
        <v>2.4925471178950822</v>
      </c>
      <c r="O71" s="2">
        <f t="shared" si="10"/>
        <v>2.5436939447218019</v>
      </c>
      <c r="P71" s="2">
        <f t="shared" si="10"/>
        <v>2.5785847172485483</v>
      </c>
      <c r="Q71" s="2">
        <f t="shared" si="10"/>
        <v>2.6052295352123553</v>
      </c>
      <c r="R71" s="2">
        <f t="shared" si="10"/>
        <v>2.6281404448242522</v>
      </c>
      <c r="S71" s="2">
        <f t="shared" si="10"/>
        <v>2.6493051676073791</v>
      </c>
      <c r="T71" s="2">
        <f t="shared" si="10"/>
        <v>2.6696015948963074</v>
      </c>
      <c r="U71" s="2">
        <f t="shared" si="10"/>
        <v>2.6894376313583193</v>
      </c>
      <c r="V71" s="2">
        <f t="shared" si="10"/>
        <v>2.7090110180880269</v>
      </c>
      <c r="W71" s="6"/>
    </row>
  </sheetData>
  <sheetProtection algorithmName="SHA-512" hashValue="hTFRLMzfGtpGVMgq1s0jMh/q0CQ0If5EhyMLk7mMn3BNk1YD2K3m27KMyaXMGy8CemF5VILXFEuaMw0rLC4oxg==" saltValue="vXmcwGO2PtcaS3eOvJzjfw==" spinCount="100000" sheet="1" objects="1" scenarios="1"/>
  <mergeCells count="12">
    <mergeCell ref="B2:E2"/>
    <mergeCell ref="B3:E3"/>
    <mergeCell ref="B4:E4"/>
    <mergeCell ref="B5:E5"/>
    <mergeCell ref="B26:E26"/>
    <mergeCell ref="C34:E34"/>
    <mergeCell ref="G11:K11"/>
    <mergeCell ref="M6:V6"/>
    <mergeCell ref="B12:E12"/>
    <mergeCell ref="B13:E13"/>
    <mergeCell ref="B25:E25"/>
    <mergeCell ref="B19:E1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3"/>
  <sheetViews>
    <sheetView workbookViewId="0"/>
  </sheetViews>
  <sheetFormatPr defaultRowHeight="15"/>
  <cols>
    <col min="1" max="1" width="2" style="5" customWidth="1"/>
    <col min="2" max="2" width="34.42578125" style="5" customWidth="1"/>
    <col min="3" max="3" width="9.140625" style="8"/>
    <col min="4" max="4" width="8.140625" style="5" customWidth="1"/>
    <col min="5" max="5" width="6.42578125" style="8" bestFit="1" customWidth="1"/>
    <col min="6" max="6" width="6.7109375" style="5" customWidth="1"/>
    <col min="7" max="10" width="8.140625" style="5" customWidth="1"/>
    <col min="11" max="11" width="6.7109375" style="5" customWidth="1"/>
    <col min="12" max="12" width="5.85546875" style="8" customWidth="1"/>
    <col min="13" max="21" width="8.7109375" style="5" customWidth="1"/>
    <col min="22" max="16384" width="9.140625" style="5"/>
  </cols>
  <sheetData>
    <row r="1" spans="1:26" ht="9" customHeight="1">
      <c r="C1" s="5"/>
      <c r="E1" s="5"/>
      <c r="G1" s="14"/>
      <c r="H1" s="14"/>
      <c r="I1" s="14"/>
      <c r="J1" s="14"/>
      <c r="L1" s="13"/>
      <c r="M1" s="14"/>
      <c r="N1" s="14"/>
      <c r="O1" s="14"/>
      <c r="P1" s="14"/>
      <c r="Q1" s="14"/>
      <c r="R1" s="14"/>
      <c r="S1" s="14"/>
      <c r="T1" s="14"/>
      <c r="U1" s="14"/>
    </row>
    <row r="2" spans="1:26" ht="26.25">
      <c r="A2" s="12"/>
      <c r="B2" s="64" t="s">
        <v>94</v>
      </c>
      <c r="C2" s="65"/>
      <c r="D2" s="65"/>
      <c r="E2" s="66"/>
      <c r="F2" s="6"/>
      <c r="G2" s="14"/>
      <c r="H2" s="14"/>
      <c r="I2" s="14"/>
      <c r="J2" s="14"/>
      <c r="L2" s="13"/>
      <c r="M2" s="14"/>
      <c r="N2" s="14"/>
      <c r="O2" s="14"/>
      <c r="P2" s="14"/>
      <c r="Q2" s="14"/>
      <c r="R2" s="14"/>
      <c r="S2" s="14"/>
      <c r="T2" s="14"/>
      <c r="U2" s="14"/>
    </row>
    <row r="3" spans="1:26">
      <c r="A3" s="12"/>
      <c r="B3" s="67" t="s">
        <v>118</v>
      </c>
      <c r="C3" s="68"/>
      <c r="D3" s="68"/>
      <c r="E3" s="69"/>
      <c r="F3" s="6"/>
      <c r="G3" s="14"/>
      <c r="H3" s="14"/>
      <c r="I3" s="14"/>
      <c r="J3" s="14"/>
      <c r="L3" s="13"/>
      <c r="M3" s="14"/>
      <c r="N3" s="14"/>
      <c r="O3" s="14"/>
      <c r="P3" s="14"/>
      <c r="Q3" s="14"/>
      <c r="R3" s="14"/>
      <c r="S3" s="14"/>
      <c r="T3" s="14"/>
      <c r="U3" s="14"/>
    </row>
    <row r="4" spans="1:26">
      <c r="A4" s="12"/>
      <c r="B4" s="70" t="s">
        <v>93</v>
      </c>
      <c r="C4" s="71"/>
      <c r="D4" s="71"/>
      <c r="E4" s="72"/>
      <c r="F4" s="6"/>
      <c r="G4" s="14"/>
      <c r="H4" s="14"/>
      <c r="I4" s="14"/>
      <c r="J4" s="14"/>
      <c r="L4" s="13"/>
      <c r="M4" s="14"/>
      <c r="N4" s="14"/>
      <c r="O4" s="14"/>
      <c r="P4" s="14"/>
      <c r="Q4" s="14"/>
      <c r="R4" s="14"/>
      <c r="S4" s="14"/>
      <c r="T4" s="14"/>
      <c r="U4" s="14"/>
    </row>
    <row r="5" spans="1:26" ht="46.5" customHeight="1">
      <c r="A5" s="12"/>
      <c r="B5" s="73" t="s">
        <v>120</v>
      </c>
      <c r="C5" s="73"/>
      <c r="D5" s="73"/>
      <c r="E5" s="73"/>
      <c r="F5" s="6"/>
      <c r="G5" s="14"/>
      <c r="H5" s="14"/>
      <c r="I5" s="14"/>
      <c r="J5" s="14"/>
      <c r="L5" s="13"/>
      <c r="M5" s="14"/>
      <c r="N5" s="14"/>
      <c r="O5" s="14"/>
      <c r="P5" s="14"/>
      <c r="Q5" s="14"/>
      <c r="R5" s="14"/>
      <c r="S5" s="14"/>
      <c r="T5" s="14"/>
      <c r="U5" s="14"/>
    </row>
    <row r="6" spans="1:26">
      <c r="A6" s="12"/>
      <c r="B6" s="24" t="s">
        <v>75</v>
      </c>
      <c r="C6" s="24" t="s">
        <v>0</v>
      </c>
      <c r="D6" s="24" t="s">
        <v>1</v>
      </c>
      <c r="E6" s="24" t="s">
        <v>2</v>
      </c>
      <c r="F6" s="6"/>
      <c r="K6" s="16"/>
      <c r="V6" s="34"/>
      <c r="Z6" s="6"/>
    </row>
    <row r="7" spans="1:26">
      <c r="A7" s="12"/>
      <c r="B7" s="19" t="s">
        <v>3</v>
      </c>
      <c r="C7" s="37" t="s">
        <v>4</v>
      </c>
      <c r="D7" s="25">
        <v>6.5</v>
      </c>
      <c r="E7" s="20" t="s">
        <v>5</v>
      </c>
      <c r="F7" s="6"/>
      <c r="K7" s="17"/>
      <c r="V7" s="34"/>
      <c r="Z7" s="6"/>
    </row>
    <row r="8" spans="1:26" ht="16.5">
      <c r="A8" s="12"/>
      <c r="B8" s="19" t="s">
        <v>6</v>
      </c>
      <c r="C8" s="37" t="s">
        <v>110</v>
      </c>
      <c r="D8" s="25">
        <v>1E-3</v>
      </c>
      <c r="E8" s="20" t="s">
        <v>7</v>
      </c>
      <c r="F8" s="6"/>
      <c r="K8" s="17"/>
      <c r="V8" s="34"/>
      <c r="Z8" s="6"/>
    </row>
    <row r="9" spans="1:26" ht="17.25">
      <c r="A9" s="12"/>
      <c r="B9" s="19" t="s">
        <v>8</v>
      </c>
      <c r="C9" s="37" t="s">
        <v>9</v>
      </c>
      <c r="D9" s="25">
        <v>2.5000000000000001E-2</v>
      </c>
      <c r="E9" s="20" t="s">
        <v>10</v>
      </c>
      <c r="F9" s="6"/>
      <c r="K9" s="18"/>
      <c r="V9" s="34"/>
      <c r="Z9" s="6"/>
    </row>
    <row r="10" spans="1:26">
      <c r="A10" s="12"/>
      <c r="B10" s="19" t="s">
        <v>87</v>
      </c>
      <c r="C10" s="37" t="s">
        <v>79</v>
      </c>
      <c r="D10" s="25">
        <v>4</v>
      </c>
      <c r="E10" s="20" t="s">
        <v>36</v>
      </c>
      <c r="F10" s="6"/>
      <c r="K10" s="18"/>
      <c r="V10" s="34"/>
      <c r="Z10" s="6"/>
    </row>
    <row r="11" spans="1:26">
      <c r="A11" s="12"/>
      <c r="B11" s="19" t="s">
        <v>76</v>
      </c>
      <c r="C11" s="37" t="s">
        <v>89</v>
      </c>
      <c r="D11" s="25">
        <v>2</v>
      </c>
      <c r="E11" s="20" t="s">
        <v>36</v>
      </c>
      <c r="F11" s="6"/>
      <c r="K11" s="18"/>
      <c r="V11" s="34"/>
      <c r="Z11" s="6"/>
    </row>
    <row r="12" spans="1:26">
      <c r="A12" s="12"/>
      <c r="B12" s="59"/>
      <c r="C12" s="59"/>
      <c r="D12" s="59"/>
      <c r="E12" s="59"/>
      <c r="F12" s="6"/>
      <c r="K12" s="18"/>
      <c r="V12" s="6"/>
    </row>
    <row r="13" spans="1:26">
      <c r="A13" s="12"/>
      <c r="B13" s="60" t="s">
        <v>122</v>
      </c>
      <c r="C13" s="60"/>
      <c r="D13" s="60"/>
      <c r="E13" s="60"/>
      <c r="F13" s="6"/>
      <c r="K13" s="18"/>
      <c r="V13" s="6"/>
    </row>
    <row r="14" spans="1:26">
      <c r="A14" s="12"/>
      <c r="B14" s="19" t="s">
        <v>84</v>
      </c>
      <c r="C14" s="37" t="s">
        <v>85</v>
      </c>
      <c r="D14" s="27">
        <f>(D9*D7/SQRT(D8))^(3/8)</f>
        <v>1.8474385938419364</v>
      </c>
      <c r="E14" s="20" t="s">
        <v>74</v>
      </c>
      <c r="F14" s="6"/>
      <c r="K14" s="18"/>
      <c r="V14" s="6"/>
    </row>
    <row r="15" spans="1:26" ht="16.5">
      <c r="A15" s="12"/>
      <c r="B15" s="19" t="s">
        <v>123</v>
      </c>
      <c r="C15" s="37" t="s">
        <v>124</v>
      </c>
      <c r="D15" s="27">
        <f>((D10+D11)^5/(D10+2*SQRT(1+D11^2))^2)^0.125</f>
        <v>1.7961653014838954</v>
      </c>
      <c r="E15" s="20" t="s">
        <v>36</v>
      </c>
      <c r="F15" s="6"/>
      <c r="K15" s="18"/>
      <c r="V15" s="6"/>
    </row>
    <row r="16" spans="1:26">
      <c r="A16" s="12"/>
      <c r="B16" s="36" t="s">
        <v>96</v>
      </c>
      <c r="C16" s="38" t="s">
        <v>83</v>
      </c>
      <c r="D16" s="28">
        <f>D14/D15</f>
        <v>1.0285459764286069</v>
      </c>
      <c r="E16" s="21" t="s">
        <v>74</v>
      </c>
      <c r="F16" s="6"/>
      <c r="K16" s="18"/>
      <c r="V16" s="6"/>
    </row>
    <row r="17" spans="1:22">
      <c r="A17" s="12"/>
      <c r="B17" s="56" t="s">
        <v>148</v>
      </c>
      <c r="C17" s="37" t="s">
        <v>73</v>
      </c>
      <c r="D17" s="57">
        <f>D10*D16</f>
        <v>4.1141839057144276</v>
      </c>
      <c r="E17" s="58" t="s">
        <v>74</v>
      </c>
      <c r="F17" s="6"/>
      <c r="K17" s="18"/>
      <c r="V17" s="6"/>
    </row>
    <row r="18" spans="1:22">
      <c r="A18" s="50"/>
      <c r="B18" s="59"/>
      <c r="C18" s="59"/>
      <c r="D18" s="59"/>
      <c r="E18" s="59"/>
      <c r="F18" s="52"/>
      <c r="G18" s="51"/>
      <c r="H18" s="51"/>
      <c r="I18" s="51"/>
      <c r="J18" s="51"/>
      <c r="K18" s="53"/>
      <c r="V18" s="6"/>
    </row>
    <row r="19" spans="1:22">
      <c r="A19" s="50"/>
      <c r="B19" s="60" t="s">
        <v>130</v>
      </c>
      <c r="C19" s="60"/>
      <c r="D19" s="60"/>
      <c r="E19" s="60"/>
      <c r="F19" s="52"/>
      <c r="G19" s="51"/>
      <c r="H19" s="51"/>
      <c r="I19" s="51"/>
      <c r="J19" s="51"/>
      <c r="K19" s="53"/>
      <c r="V19" s="6"/>
    </row>
    <row r="20" spans="1:22">
      <c r="A20" s="50"/>
      <c r="B20" s="19" t="s">
        <v>131</v>
      </c>
      <c r="C20" s="37" t="s">
        <v>132</v>
      </c>
      <c r="D20" s="27">
        <f>(D10+D11)*D16^2</f>
        <v>6.347440953764858</v>
      </c>
      <c r="E20" s="20" t="s">
        <v>135</v>
      </c>
      <c r="F20" s="52"/>
      <c r="G20" s="51"/>
      <c r="H20" s="51"/>
      <c r="I20" s="51"/>
      <c r="J20" s="51"/>
      <c r="K20" s="50"/>
      <c r="V20" s="6"/>
    </row>
    <row r="21" spans="1:22">
      <c r="A21" s="50"/>
      <c r="B21" s="19" t="s">
        <v>133</v>
      </c>
      <c r="C21" s="37" t="s">
        <v>134</v>
      </c>
      <c r="D21" s="30">
        <f>D17+2*D16*SQRT(1+D11^2)</f>
        <v>8.7139813482709503</v>
      </c>
      <c r="E21" s="20" t="s">
        <v>74</v>
      </c>
      <c r="F21" s="52"/>
      <c r="G21" s="51"/>
      <c r="H21" s="51"/>
      <c r="I21" s="51"/>
      <c r="J21" s="51"/>
      <c r="K21" s="50"/>
      <c r="V21" s="6"/>
    </row>
    <row r="22" spans="1:22" ht="16.5">
      <c r="A22" s="50"/>
      <c r="B22" s="19" t="s">
        <v>136</v>
      </c>
      <c r="C22" s="37" t="s">
        <v>137</v>
      </c>
      <c r="D22" s="30">
        <f>D20/D21</f>
        <v>0.72842030526314272</v>
      </c>
      <c r="E22" s="20" t="s">
        <v>74</v>
      </c>
      <c r="F22" s="52"/>
      <c r="G22" s="51"/>
      <c r="H22" s="51"/>
      <c r="I22" s="51"/>
      <c r="J22" s="51"/>
      <c r="K22" s="50"/>
      <c r="V22" s="6"/>
    </row>
    <row r="23" spans="1:22">
      <c r="A23" s="50"/>
      <c r="B23" s="19" t="s">
        <v>138</v>
      </c>
      <c r="C23" s="37" t="s">
        <v>139</v>
      </c>
      <c r="D23" s="30">
        <f>D17+2*D11*D16</f>
        <v>8.2283678114288552</v>
      </c>
      <c r="E23" s="20" t="s">
        <v>74</v>
      </c>
      <c r="F23" s="52"/>
      <c r="G23" s="51"/>
      <c r="H23" s="51"/>
      <c r="I23" s="51"/>
      <c r="J23" s="51"/>
      <c r="K23" s="50"/>
      <c r="V23" s="6"/>
    </row>
    <row r="24" spans="1:22" ht="16.5">
      <c r="A24" s="50"/>
      <c r="B24" s="19" t="s">
        <v>140</v>
      </c>
      <c r="C24" s="37" t="s">
        <v>141</v>
      </c>
      <c r="D24" s="30">
        <f>D20/D23</f>
        <v>0.77140948232145512</v>
      </c>
      <c r="E24" s="20" t="s">
        <v>74</v>
      </c>
      <c r="F24" s="52"/>
      <c r="G24" s="51"/>
      <c r="H24" s="51"/>
      <c r="I24" s="51"/>
      <c r="J24" s="51"/>
      <c r="K24" s="50"/>
      <c r="V24" s="6"/>
    </row>
    <row r="25" spans="1:22">
      <c r="A25" s="51"/>
      <c r="B25" s="19" t="s">
        <v>144</v>
      </c>
      <c r="C25" s="37" t="s">
        <v>145</v>
      </c>
      <c r="D25" s="30">
        <f>D7/D20</f>
        <v>1.024034732634205</v>
      </c>
      <c r="E25" s="20" t="s">
        <v>146</v>
      </c>
      <c r="F25" s="51"/>
      <c r="G25" s="51"/>
      <c r="H25" s="51"/>
      <c r="I25" s="51"/>
      <c r="J25" s="51"/>
      <c r="K25" s="50"/>
      <c r="V25" s="6"/>
    </row>
    <row r="26" spans="1:22">
      <c r="A26" s="51"/>
      <c r="B26" s="19" t="s">
        <v>142</v>
      </c>
      <c r="C26" s="37" t="s">
        <v>143</v>
      </c>
      <c r="D26" s="30">
        <f>D25/SQRT(9.81*D24)</f>
        <v>0.37225256321981454</v>
      </c>
      <c r="E26" s="20" t="s">
        <v>36</v>
      </c>
      <c r="F26" s="51"/>
      <c r="G26" s="51"/>
      <c r="H26" s="51"/>
      <c r="I26" s="51"/>
      <c r="J26" s="51"/>
      <c r="K26" s="50"/>
      <c r="V26" s="6"/>
    </row>
    <row r="27" spans="1:22">
      <c r="A27" s="51"/>
      <c r="B27" s="19" t="s">
        <v>147</v>
      </c>
      <c r="C27" s="61" t="str">
        <f>IF(D26&lt;1,"subcrítico (fluvial)",IF(D26&gt;1,"supercrítico (torrencial)","crítico"))</f>
        <v>subcrítico (fluvial)</v>
      </c>
      <c r="D27" s="62"/>
      <c r="E27" s="63"/>
      <c r="F27" s="51"/>
      <c r="G27" s="51"/>
      <c r="H27" s="51"/>
      <c r="I27" s="51"/>
      <c r="J27" s="51"/>
      <c r="K27" s="50"/>
      <c r="V27" s="6"/>
    </row>
    <row r="28" spans="1:22">
      <c r="A28" s="51"/>
      <c r="B28" s="51"/>
      <c r="C28" s="54"/>
      <c r="D28" s="51"/>
      <c r="E28" s="54"/>
      <c r="F28" s="51"/>
      <c r="G28" s="51"/>
      <c r="H28" s="51"/>
      <c r="I28" s="51"/>
      <c r="J28" s="51"/>
      <c r="K28" s="50"/>
      <c r="V28" s="6"/>
    </row>
    <row r="29" spans="1:22">
      <c r="A29" s="51"/>
      <c r="B29" s="51"/>
      <c r="C29" s="54"/>
      <c r="D29" s="51"/>
      <c r="E29" s="54"/>
      <c r="F29" s="51"/>
      <c r="G29" s="51"/>
      <c r="H29" s="51"/>
      <c r="I29" s="51"/>
      <c r="J29" s="51"/>
      <c r="K29" s="50"/>
      <c r="V29" s="6"/>
    </row>
    <row r="30" spans="1:22">
      <c r="A30" s="51"/>
      <c r="B30" s="51"/>
      <c r="C30" s="54"/>
      <c r="D30" s="51"/>
      <c r="E30" s="54"/>
      <c r="F30" s="51"/>
      <c r="G30" s="51"/>
      <c r="H30" s="51"/>
      <c r="I30" s="51"/>
      <c r="J30" s="51"/>
      <c r="K30" s="50"/>
      <c r="V30" s="6"/>
    </row>
    <row r="31" spans="1:22">
      <c r="A31" s="51"/>
      <c r="B31" s="51"/>
      <c r="C31" s="54"/>
      <c r="D31" s="51"/>
      <c r="E31" s="54"/>
      <c r="F31" s="51"/>
      <c r="G31" s="51"/>
      <c r="H31" s="51"/>
      <c r="I31" s="51"/>
      <c r="J31" s="51"/>
      <c r="K31" s="50"/>
      <c r="V31" s="6"/>
    </row>
    <row r="32" spans="1:22">
      <c r="A32" s="51"/>
      <c r="B32" s="51"/>
      <c r="C32" s="54"/>
      <c r="D32" s="51"/>
      <c r="E32" s="54"/>
      <c r="F32" s="51"/>
      <c r="G32" s="51"/>
      <c r="H32" s="51"/>
      <c r="I32" s="51"/>
      <c r="J32" s="51"/>
      <c r="K32" s="50"/>
      <c r="V32" s="6"/>
    </row>
    <row r="33" spans="1:22">
      <c r="A33" s="51"/>
      <c r="B33" s="51"/>
      <c r="C33" s="54"/>
      <c r="D33" s="51"/>
      <c r="E33" s="54"/>
      <c r="F33" s="51"/>
      <c r="G33" s="51"/>
      <c r="H33" s="51"/>
      <c r="I33" s="51"/>
      <c r="J33" s="51"/>
      <c r="K33" s="50"/>
      <c r="V33" s="6"/>
    </row>
    <row r="34" spans="1:22">
      <c r="A34" s="51"/>
      <c r="B34" s="51"/>
      <c r="C34" s="54"/>
      <c r="D34" s="51"/>
      <c r="E34" s="54"/>
      <c r="F34" s="51"/>
      <c r="G34" s="51"/>
      <c r="H34" s="51"/>
      <c r="I34" s="51"/>
      <c r="J34" s="51"/>
      <c r="K34" s="50"/>
      <c r="V34" s="6"/>
    </row>
    <row r="35" spans="1:22">
      <c r="A35" s="51"/>
      <c r="B35" s="51"/>
      <c r="C35" s="54"/>
      <c r="D35" s="51"/>
      <c r="E35" s="54"/>
      <c r="F35" s="51"/>
      <c r="G35" s="51"/>
      <c r="H35" s="51"/>
      <c r="I35" s="51"/>
      <c r="J35" s="51"/>
      <c r="K35" s="50"/>
      <c r="V35" s="6"/>
    </row>
    <row r="36" spans="1:22">
      <c r="A36" s="51"/>
      <c r="B36" s="51"/>
      <c r="C36" s="54"/>
      <c r="D36" s="51"/>
      <c r="E36" s="54"/>
      <c r="F36" s="51"/>
      <c r="G36" s="51"/>
      <c r="H36" s="51"/>
      <c r="I36" s="51"/>
      <c r="J36" s="51"/>
      <c r="K36" s="50"/>
      <c r="V36" s="6"/>
    </row>
    <row r="37" spans="1:22">
      <c r="A37" s="51"/>
      <c r="B37" s="51"/>
      <c r="C37" s="54"/>
      <c r="D37" s="51"/>
      <c r="E37" s="54"/>
      <c r="F37" s="51"/>
      <c r="G37" s="51"/>
      <c r="H37" s="51"/>
      <c r="I37" s="51"/>
      <c r="J37" s="51"/>
      <c r="K37" s="50"/>
      <c r="V37" s="6"/>
    </row>
    <row r="38" spans="1:22">
      <c r="A38" s="51"/>
      <c r="B38" s="51"/>
      <c r="C38" s="54"/>
      <c r="D38" s="51"/>
      <c r="E38" s="54"/>
      <c r="F38" s="51"/>
      <c r="G38" s="51"/>
      <c r="H38" s="51"/>
      <c r="I38" s="51"/>
      <c r="J38" s="51"/>
      <c r="K38" s="50"/>
      <c r="V38" s="6"/>
    </row>
    <row r="39" spans="1:22">
      <c r="A39" s="51"/>
      <c r="B39" s="51"/>
      <c r="C39" s="54"/>
      <c r="D39" s="51"/>
      <c r="E39" s="54"/>
      <c r="F39" s="51"/>
      <c r="G39" s="51"/>
      <c r="H39" s="51"/>
      <c r="I39" s="51"/>
      <c r="J39" s="51"/>
      <c r="K39" s="50"/>
      <c r="V39" s="6"/>
    </row>
    <row r="40" spans="1:22">
      <c r="K40" s="12"/>
      <c r="V40" s="6"/>
    </row>
    <row r="41" spans="1:22">
      <c r="K41" s="12"/>
      <c r="V41" s="6"/>
    </row>
    <row r="42" spans="1:22">
      <c r="K42" s="12"/>
      <c r="V42" s="6"/>
    </row>
    <row r="43" spans="1:22">
      <c r="K43" s="12"/>
      <c r="V43" s="6"/>
    </row>
    <row r="44" spans="1:22">
      <c r="K44" s="12"/>
      <c r="V44" s="6"/>
    </row>
    <row r="45" spans="1:22">
      <c r="K45" s="12"/>
      <c r="V45" s="6"/>
    </row>
    <row r="46" spans="1:22">
      <c r="K46" s="12"/>
      <c r="V46" s="6"/>
    </row>
    <row r="47" spans="1:22">
      <c r="K47" s="12"/>
      <c r="V47" s="6"/>
    </row>
    <row r="48" spans="1:22">
      <c r="K48" s="12"/>
      <c r="V48" s="6"/>
    </row>
    <row r="49" spans="11:22">
      <c r="K49" s="12"/>
      <c r="V49" s="6"/>
    </row>
    <row r="50" spans="11:22">
      <c r="K50" s="12"/>
      <c r="V50" s="6"/>
    </row>
    <row r="51" spans="11:22">
      <c r="K51" s="12"/>
      <c r="V51" s="6"/>
    </row>
    <row r="52" spans="11:22">
      <c r="K52" s="12"/>
      <c r="V52" s="6"/>
    </row>
    <row r="53" spans="11:22">
      <c r="K53" s="12"/>
      <c r="V53" s="6"/>
    </row>
    <row r="54" spans="11:22">
      <c r="K54" s="12"/>
      <c r="V54" s="6"/>
    </row>
    <row r="55" spans="11:22">
      <c r="K55" s="12"/>
      <c r="V55" s="6"/>
    </row>
    <row r="56" spans="11:22">
      <c r="K56" s="12"/>
      <c r="V56" s="6"/>
    </row>
    <row r="57" spans="11:22">
      <c r="K57" s="12"/>
      <c r="V57" s="6"/>
    </row>
    <row r="58" spans="11:22">
      <c r="K58" s="12"/>
      <c r="V58" s="6"/>
    </row>
    <row r="59" spans="11:22">
      <c r="K59" s="12"/>
      <c r="V59" s="6"/>
    </row>
    <row r="60" spans="11:22">
      <c r="K60" s="12"/>
      <c r="V60" s="6"/>
    </row>
    <row r="61" spans="11:22">
      <c r="K61" s="12"/>
      <c r="V61" s="6"/>
    </row>
    <row r="62" spans="11:22">
      <c r="K62" s="12"/>
      <c r="V62" s="6"/>
    </row>
    <row r="63" spans="11:22">
      <c r="K63" s="12"/>
      <c r="V63" s="6"/>
    </row>
    <row r="64" spans="11:22">
      <c r="K64" s="12"/>
      <c r="V64" s="6"/>
    </row>
    <row r="65" spans="11:22">
      <c r="K65" s="12"/>
      <c r="V65" s="6"/>
    </row>
    <row r="66" spans="11:22">
      <c r="K66" s="12"/>
      <c r="V66" s="6"/>
    </row>
    <row r="67" spans="11:22">
      <c r="K67" s="12"/>
      <c r="V67" s="6"/>
    </row>
    <row r="68" spans="11:22">
      <c r="K68" s="12"/>
      <c r="V68" s="6"/>
    </row>
    <row r="69" spans="11:22">
      <c r="K69" s="12"/>
      <c r="V69" s="6"/>
    </row>
    <row r="70" spans="11:22">
      <c r="K70" s="12"/>
      <c r="V70" s="6"/>
    </row>
    <row r="71" spans="11:22">
      <c r="K71" s="12"/>
      <c r="V71" s="6"/>
    </row>
    <row r="72" spans="11:22">
      <c r="K72" s="12"/>
      <c r="V72" s="6"/>
    </row>
    <row r="73" spans="11:22">
      <c r="K73" s="12"/>
      <c r="V73" s="6"/>
    </row>
    <row r="74" spans="11:22">
      <c r="K74" s="12"/>
      <c r="V74" s="6"/>
    </row>
    <row r="75" spans="11:22">
      <c r="K75" s="12"/>
      <c r="V75" s="6"/>
    </row>
    <row r="76" spans="11:22">
      <c r="K76" s="12"/>
      <c r="V76" s="6"/>
    </row>
    <row r="77" spans="11:22">
      <c r="K77" s="12"/>
      <c r="V77" s="6"/>
    </row>
    <row r="78" spans="11:22">
      <c r="K78" s="12"/>
      <c r="V78" s="6"/>
    </row>
    <row r="79" spans="11:22">
      <c r="K79" s="12"/>
      <c r="V79" s="6"/>
    </row>
    <row r="80" spans="11:22">
      <c r="K80" s="12"/>
      <c r="V80" s="6"/>
    </row>
    <row r="81" spans="11:22">
      <c r="K81" s="12"/>
      <c r="V81" s="6"/>
    </row>
    <row r="82" spans="11:22">
      <c r="K82" s="12"/>
      <c r="V82" s="6"/>
    </row>
    <row r="83" spans="11:22">
      <c r="K83" s="12"/>
      <c r="V83" s="6"/>
    </row>
    <row r="84" spans="11:22">
      <c r="K84" s="12"/>
      <c r="V84" s="6"/>
    </row>
    <row r="85" spans="11:22">
      <c r="K85" s="12"/>
      <c r="V85" s="6"/>
    </row>
    <row r="86" spans="11:22">
      <c r="K86" s="12"/>
      <c r="V86" s="6"/>
    </row>
    <row r="87" spans="11:22">
      <c r="K87" s="12"/>
      <c r="V87" s="6"/>
    </row>
    <row r="88" spans="11:22">
      <c r="K88" s="12"/>
      <c r="V88" s="6"/>
    </row>
    <row r="89" spans="11:22">
      <c r="K89" s="12"/>
      <c r="V89" s="6"/>
    </row>
    <row r="90" spans="11:22">
      <c r="K90" s="12"/>
      <c r="V90" s="6"/>
    </row>
    <row r="91" spans="11:22">
      <c r="K91" s="12"/>
      <c r="V91" s="6"/>
    </row>
    <row r="92" spans="11:22">
      <c r="K92" s="12"/>
      <c r="V92" s="6"/>
    </row>
    <row r="93" spans="11:22">
      <c r="K93" s="12"/>
      <c r="V93" s="6"/>
    </row>
    <row r="94" spans="11:22">
      <c r="K94" s="12"/>
      <c r="V94" s="6"/>
    </row>
    <row r="95" spans="11:22">
      <c r="K95" s="12"/>
      <c r="V95" s="6"/>
    </row>
    <row r="96" spans="11:22">
      <c r="K96" s="12"/>
      <c r="V96" s="6"/>
    </row>
    <row r="97" spans="11:22">
      <c r="K97" s="12"/>
      <c r="V97" s="6"/>
    </row>
    <row r="98" spans="11:22">
      <c r="K98" s="12"/>
      <c r="V98" s="6"/>
    </row>
    <row r="99" spans="11:22">
      <c r="K99" s="12"/>
      <c r="V99" s="6"/>
    </row>
    <row r="100" spans="11:22">
      <c r="K100" s="12"/>
      <c r="V100" s="6"/>
    </row>
    <row r="101" spans="11:22">
      <c r="K101" s="12"/>
      <c r="V101" s="6"/>
    </row>
    <row r="102" spans="11:22">
      <c r="K102" s="12"/>
      <c r="V102" s="6"/>
    </row>
    <row r="103" spans="11:22">
      <c r="K103" s="12"/>
      <c r="V103" s="6"/>
    </row>
    <row r="104" spans="11:22">
      <c r="K104" s="12"/>
      <c r="V104" s="6"/>
    </row>
    <row r="105" spans="11:22">
      <c r="K105" s="12"/>
      <c r="V105" s="6"/>
    </row>
    <row r="106" spans="11:22">
      <c r="K106" s="12"/>
      <c r="V106" s="6"/>
    </row>
    <row r="107" spans="11:22">
      <c r="K107" s="12"/>
      <c r="V107" s="6"/>
    </row>
    <row r="108" spans="11:22">
      <c r="K108" s="12"/>
      <c r="V108" s="6"/>
    </row>
    <row r="109" spans="11:22">
      <c r="K109" s="12"/>
      <c r="V109" s="6"/>
    </row>
    <row r="110" spans="11:22">
      <c r="K110" s="12"/>
      <c r="V110" s="6"/>
    </row>
    <row r="111" spans="11:22">
      <c r="K111" s="12"/>
      <c r="V111" s="6"/>
    </row>
    <row r="112" spans="11:22">
      <c r="K112" s="12"/>
      <c r="V112" s="6"/>
    </row>
    <row r="113" spans="11:22">
      <c r="K113" s="12"/>
      <c r="V113" s="6"/>
    </row>
    <row r="114" spans="11:22">
      <c r="K114" s="12"/>
      <c r="V114" s="6"/>
    </row>
    <row r="115" spans="11:22">
      <c r="K115" s="12"/>
      <c r="V115" s="6"/>
    </row>
    <row r="116" spans="11:22">
      <c r="K116" s="12"/>
      <c r="V116" s="6"/>
    </row>
    <row r="117" spans="11:22">
      <c r="K117" s="12"/>
      <c r="V117" s="6"/>
    </row>
    <row r="118" spans="11:22">
      <c r="K118" s="12"/>
      <c r="V118" s="6"/>
    </row>
    <row r="119" spans="11:22">
      <c r="K119" s="12"/>
      <c r="V119" s="6"/>
    </row>
    <row r="120" spans="11:22">
      <c r="K120" s="12"/>
      <c r="V120" s="6"/>
    </row>
    <row r="121" spans="11:22">
      <c r="K121" s="12"/>
      <c r="V121" s="6"/>
    </row>
    <row r="122" spans="11:22">
      <c r="K122" s="12"/>
      <c r="V122" s="6"/>
    </row>
    <row r="123" spans="11:22">
      <c r="K123" s="12"/>
      <c r="V123" s="6"/>
    </row>
    <row r="124" spans="11:22">
      <c r="K124" s="12"/>
      <c r="V124" s="6"/>
    </row>
    <row r="125" spans="11:22">
      <c r="K125" s="12"/>
      <c r="V125" s="6"/>
    </row>
    <row r="126" spans="11:22">
      <c r="K126" s="12"/>
      <c r="V126" s="6"/>
    </row>
    <row r="127" spans="11:22">
      <c r="K127" s="12"/>
      <c r="V127" s="6"/>
    </row>
    <row r="128" spans="11:22">
      <c r="K128" s="12"/>
      <c r="V128" s="6"/>
    </row>
    <row r="129" spans="11:22">
      <c r="K129" s="12"/>
      <c r="V129" s="6"/>
    </row>
    <row r="130" spans="11:22">
      <c r="K130" s="12"/>
      <c r="V130" s="6"/>
    </row>
    <row r="131" spans="11:22">
      <c r="K131" s="12"/>
      <c r="V131" s="6"/>
    </row>
    <row r="132" spans="11:22">
      <c r="K132" s="12"/>
      <c r="V132" s="6"/>
    </row>
    <row r="133" spans="11:22">
      <c r="K133" s="12"/>
      <c r="V133" s="6"/>
    </row>
    <row r="134" spans="11:22">
      <c r="K134" s="12"/>
      <c r="V134" s="6"/>
    </row>
    <row r="135" spans="11:22">
      <c r="K135" s="12"/>
      <c r="V135" s="6"/>
    </row>
    <row r="136" spans="11:22">
      <c r="K136" s="12"/>
      <c r="V136" s="6"/>
    </row>
    <row r="137" spans="11:22">
      <c r="K137" s="12"/>
      <c r="V137" s="6"/>
    </row>
    <row r="138" spans="11:22">
      <c r="K138" s="12"/>
      <c r="V138" s="6"/>
    </row>
    <row r="139" spans="11:22">
      <c r="K139" s="12"/>
      <c r="V139" s="6"/>
    </row>
    <row r="140" spans="11:22">
      <c r="K140" s="12"/>
      <c r="V140" s="6"/>
    </row>
    <row r="141" spans="11:22">
      <c r="K141" s="12"/>
      <c r="V141" s="6"/>
    </row>
    <row r="142" spans="11:22">
      <c r="K142" s="12"/>
      <c r="V142" s="6"/>
    </row>
    <row r="143" spans="11:22">
      <c r="K143" s="12"/>
      <c r="V143" s="6"/>
    </row>
  </sheetData>
  <sheetProtection algorithmName="SHA-512" hashValue="mSXaYpbcroRELtp00IhD1wMLHepjvjgNTdZq+2WTKfAX7uu/KfUwJCjr9Ei4fmO/ZJzGJzNzjo8vwyWmvpd4YQ==" saltValue="EhDlEUcISbCIWT+8kfbqZw==" spinCount="100000" sheet="1" objects="1" scenarios="1"/>
  <mergeCells count="9">
    <mergeCell ref="B2:E2"/>
    <mergeCell ref="B3:E3"/>
    <mergeCell ref="B4:E4"/>
    <mergeCell ref="B5:E5"/>
    <mergeCell ref="B18:E18"/>
    <mergeCell ref="B19:E19"/>
    <mergeCell ref="C27:E27"/>
    <mergeCell ref="B12:E12"/>
    <mergeCell ref="B13:E1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2"/>
  <sheetViews>
    <sheetView workbookViewId="0"/>
  </sheetViews>
  <sheetFormatPr defaultRowHeight="15"/>
  <cols>
    <col min="1" max="1" width="2" style="5" customWidth="1"/>
    <col min="2" max="2" width="34.42578125" style="5" customWidth="1"/>
    <col min="3" max="3" width="9.140625" style="8"/>
    <col min="4" max="4" width="8.140625" style="5" customWidth="1"/>
    <col min="5" max="5" width="6.42578125" style="8" bestFit="1" customWidth="1"/>
    <col min="6" max="6" width="6.7109375" style="5" customWidth="1"/>
    <col min="7" max="10" width="8.140625" style="5" customWidth="1"/>
    <col min="11" max="11" width="6.7109375" style="5" customWidth="1"/>
    <col min="12" max="12" width="9" style="8" customWidth="1"/>
    <col min="13" max="22" width="7.85546875" style="5" customWidth="1"/>
    <col min="23" max="16384" width="9.140625" style="5"/>
  </cols>
  <sheetData>
    <row r="1" spans="1:23" ht="9" customHeight="1">
      <c r="C1" s="5"/>
      <c r="E1" s="5"/>
      <c r="G1" s="14"/>
      <c r="H1" s="14"/>
      <c r="I1" s="14"/>
      <c r="J1" s="14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3" ht="26.25">
      <c r="A2" s="12"/>
      <c r="B2" s="64" t="s">
        <v>94</v>
      </c>
      <c r="C2" s="65"/>
      <c r="D2" s="65"/>
      <c r="E2" s="66"/>
      <c r="F2" s="6"/>
      <c r="G2" s="14"/>
      <c r="H2" s="14"/>
      <c r="I2" s="14"/>
      <c r="J2" s="14"/>
      <c r="L2" s="13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>
      <c r="A3" s="12"/>
      <c r="B3" s="67" t="s">
        <v>118</v>
      </c>
      <c r="C3" s="68"/>
      <c r="D3" s="68"/>
      <c r="E3" s="69"/>
      <c r="F3" s="6"/>
      <c r="G3" s="14"/>
      <c r="H3" s="14"/>
      <c r="I3" s="14"/>
      <c r="J3" s="14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>
      <c r="A4" s="12"/>
      <c r="B4" s="70" t="s">
        <v>93</v>
      </c>
      <c r="C4" s="71"/>
      <c r="D4" s="71"/>
      <c r="E4" s="72"/>
      <c r="F4" s="6"/>
      <c r="G4" s="14"/>
      <c r="H4" s="14"/>
      <c r="I4" s="14"/>
      <c r="J4" s="14"/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33.75" customHeight="1">
      <c r="A5" s="12"/>
      <c r="B5" s="73" t="s">
        <v>100</v>
      </c>
      <c r="C5" s="73"/>
      <c r="D5" s="73"/>
      <c r="E5" s="73"/>
      <c r="F5" s="6"/>
      <c r="G5" s="14"/>
      <c r="H5" s="14"/>
      <c r="I5" s="14"/>
      <c r="J5" s="14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17.25">
      <c r="A6" s="12"/>
      <c r="B6" s="24" t="s">
        <v>75</v>
      </c>
      <c r="C6" s="24" t="s">
        <v>0</v>
      </c>
      <c r="D6" s="24" t="s">
        <v>1</v>
      </c>
      <c r="E6" s="24" t="s">
        <v>2</v>
      </c>
      <c r="F6" s="6"/>
      <c r="G6" s="60" t="s">
        <v>77</v>
      </c>
      <c r="H6" s="60"/>
      <c r="I6" s="60"/>
      <c r="J6" s="60"/>
      <c r="K6" s="16"/>
      <c r="L6" s="74" t="s">
        <v>128</v>
      </c>
      <c r="M6" s="75"/>
      <c r="N6" s="75"/>
      <c r="O6" s="76"/>
      <c r="P6" s="14"/>
      <c r="Q6" s="14"/>
      <c r="R6" s="14"/>
      <c r="S6" s="14"/>
      <c r="T6" s="14"/>
      <c r="U6" s="14"/>
      <c r="V6" s="14"/>
      <c r="W6" s="6"/>
    </row>
    <row r="7" spans="1:23" ht="17.25">
      <c r="A7" s="12"/>
      <c r="B7" s="19" t="s">
        <v>3</v>
      </c>
      <c r="C7" s="37" t="s">
        <v>4</v>
      </c>
      <c r="D7" s="25">
        <v>1.7</v>
      </c>
      <c r="E7" s="20" t="s">
        <v>5</v>
      </c>
      <c r="F7" s="6"/>
      <c r="G7" s="35" t="s">
        <v>78</v>
      </c>
      <c r="H7" s="43" t="s">
        <v>106</v>
      </c>
      <c r="I7" s="44" t="s">
        <v>114</v>
      </c>
      <c r="J7" s="35" t="s">
        <v>107</v>
      </c>
      <c r="K7" s="17"/>
      <c r="L7" s="35" t="s">
        <v>105</v>
      </c>
      <c r="M7" s="35" t="s">
        <v>115</v>
      </c>
      <c r="N7" s="35" t="s">
        <v>114</v>
      </c>
      <c r="O7" s="45" t="s">
        <v>116</v>
      </c>
      <c r="P7" s="14"/>
      <c r="Q7" s="14"/>
      <c r="R7" s="14"/>
      <c r="S7" s="14"/>
      <c r="T7" s="14"/>
      <c r="U7" s="14"/>
      <c r="V7" s="14"/>
      <c r="W7" s="6"/>
    </row>
    <row r="8" spans="1:23" ht="16.5">
      <c r="A8" s="12"/>
      <c r="B8" s="19" t="s">
        <v>6</v>
      </c>
      <c r="C8" s="37" t="s">
        <v>110</v>
      </c>
      <c r="D8" s="25">
        <v>3.2000000000000002E-3</v>
      </c>
      <c r="E8" s="20" t="s">
        <v>7</v>
      </c>
      <c r="F8" s="6"/>
      <c r="G8" s="22">
        <v>0</v>
      </c>
      <c r="H8" s="22">
        <v>180</v>
      </c>
      <c r="I8" s="2">
        <f>RADIANS(H8)</f>
        <v>3.1415926535897931</v>
      </c>
      <c r="J8" s="22" t="s">
        <v>36</v>
      </c>
      <c r="K8" s="17"/>
      <c r="L8" s="3">
        <v>0.01</v>
      </c>
      <c r="M8" s="23">
        <f>DEGREES(N8)</f>
        <v>22.956681909067161</v>
      </c>
      <c r="N8" s="23">
        <f>2*ACOS(1-2*L8)</f>
        <v>0.40066968464623942</v>
      </c>
      <c r="O8" s="2">
        <f>((N8-SIN(N8))^5/2^13/N8^2)^(1/8)</f>
        <v>2.3813903970135521E-2</v>
      </c>
      <c r="P8" s="14"/>
      <c r="Q8" s="14"/>
      <c r="R8" s="14"/>
      <c r="S8" s="14"/>
      <c r="T8" s="14"/>
      <c r="U8" s="14"/>
      <c r="V8" s="14"/>
      <c r="W8" s="6"/>
    </row>
    <row r="9" spans="1:23" ht="17.25">
      <c r="A9" s="12"/>
      <c r="B9" s="19" t="s">
        <v>8</v>
      </c>
      <c r="C9" s="37" t="s">
        <v>9</v>
      </c>
      <c r="D9" s="25">
        <v>1.2999999999999999E-2</v>
      </c>
      <c r="E9" s="20" t="s">
        <v>10</v>
      </c>
      <c r="F9" s="6"/>
      <c r="G9" s="4">
        <f t="shared" ref="G9:G18" si="0">G8+1</f>
        <v>1</v>
      </c>
      <c r="H9" s="23">
        <f t="shared" ref="H9:H18" si="1">DEGREES(I9)</f>
        <v>233.37855539767838</v>
      </c>
      <c r="I9" s="2">
        <f t="shared" ref="I9:I18" si="2">(2^13*I8^2*($D$13/$D$10)^8)^(1/5)+SIN(I8)</f>
        <v>4.0732241952374721</v>
      </c>
      <c r="J9" s="23">
        <f>(H9-H8)/H8*100</f>
        <v>29.654752998710215</v>
      </c>
      <c r="K9" s="18"/>
      <c r="L9" s="3">
        <f>L8+0.01</f>
        <v>0.02</v>
      </c>
      <c r="M9" s="23">
        <f t="shared" ref="M9:M72" si="3">DEGREES(N9)</f>
        <v>32.520409416623941</v>
      </c>
      <c r="N9" s="23">
        <f t="shared" ref="N9:N72" si="4">2*ACOS(1-2*L9)</f>
        <v>0.56758821841665608</v>
      </c>
      <c r="O9" s="2">
        <f t="shared" ref="O9:O72" si="5">((N9-SIN(N9))^5/2^13/N9^2)^(1/8)</f>
        <v>4.1726511725204078E-2</v>
      </c>
      <c r="P9" s="14"/>
      <c r="Q9" s="14"/>
      <c r="R9" s="14"/>
      <c r="S9" s="14"/>
      <c r="T9" s="14"/>
      <c r="U9" s="14"/>
      <c r="V9" s="14"/>
      <c r="W9" s="6"/>
    </row>
    <row r="10" spans="1:23">
      <c r="A10" s="12"/>
      <c r="B10" s="19" t="s">
        <v>99</v>
      </c>
      <c r="C10" s="37" t="s">
        <v>101</v>
      </c>
      <c r="D10" s="25">
        <v>1.2</v>
      </c>
      <c r="E10" s="20" t="s">
        <v>74</v>
      </c>
      <c r="F10" s="6"/>
      <c r="G10" s="4">
        <f t="shared" si="0"/>
        <v>2</v>
      </c>
      <c r="H10" s="23">
        <f t="shared" si="1"/>
        <v>212.94113060219433</v>
      </c>
      <c r="I10" s="2">
        <f t="shared" si="2"/>
        <v>3.7165238419275468</v>
      </c>
      <c r="J10" s="23">
        <f t="shared" ref="J10:J18" si="6">(H10-H9)/H9*100</f>
        <v>-8.7571991182559863</v>
      </c>
      <c r="K10" s="18"/>
      <c r="L10" s="3">
        <f t="shared" ref="L10:L73" si="7">L9+0.01</f>
        <v>0.03</v>
      </c>
      <c r="M10" s="23">
        <f t="shared" si="3"/>
        <v>39.8968871776054</v>
      </c>
      <c r="N10" s="23">
        <f t="shared" si="4"/>
        <v>0.69633204254592185</v>
      </c>
      <c r="O10" s="2">
        <f t="shared" si="5"/>
        <v>5.7872728980325742E-2</v>
      </c>
      <c r="P10" s="14"/>
      <c r="Q10" s="14"/>
      <c r="R10" s="14"/>
      <c r="S10" s="14"/>
      <c r="T10" s="14"/>
      <c r="U10" s="14"/>
      <c r="V10" s="14"/>
      <c r="W10" s="6"/>
    </row>
    <row r="11" spans="1:23">
      <c r="A11" s="12"/>
      <c r="B11" s="59"/>
      <c r="C11" s="59"/>
      <c r="D11" s="59"/>
      <c r="E11" s="59"/>
      <c r="F11" s="6"/>
      <c r="G11" s="4">
        <f t="shared" si="0"/>
        <v>3</v>
      </c>
      <c r="H11" s="23">
        <f t="shared" si="1"/>
        <v>218.45029964356101</v>
      </c>
      <c r="I11" s="2">
        <f t="shared" si="2"/>
        <v>3.8126769807483347</v>
      </c>
      <c r="J11" s="23">
        <f t="shared" si="6"/>
        <v>2.5871793888699792</v>
      </c>
      <c r="K11" s="18"/>
      <c r="L11" s="3">
        <f t="shared" si="7"/>
        <v>0.04</v>
      </c>
      <c r="M11" s="23">
        <f t="shared" si="3"/>
        <v>46.147836131261919</v>
      </c>
      <c r="N11" s="23">
        <f t="shared" si="4"/>
        <v>0.80543168316132263</v>
      </c>
      <c r="O11" s="2">
        <f t="shared" si="5"/>
        <v>7.2940282462211556E-2</v>
      </c>
      <c r="P11" s="14"/>
      <c r="Q11" s="14"/>
      <c r="R11" s="14"/>
      <c r="S11" s="14"/>
      <c r="T11" s="14"/>
      <c r="U11" s="14"/>
      <c r="V11" s="14"/>
      <c r="W11" s="6"/>
    </row>
    <row r="12" spans="1:23">
      <c r="A12" s="12"/>
      <c r="B12" s="60" t="s">
        <v>77</v>
      </c>
      <c r="C12" s="60"/>
      <c r="D12" s="60"/>
      <c r="E12" s="60"/>
      <c r="F12" s="6"/>
      <c r="G12" s="4">
        <f t="shared" si="0"/>
        <v>4</v>
      </c>
      <c r="H12" s="23">
        <f t="shared" si="1"/>
        <v>216.54120679753049</v>
      </c>
      <c r="I12" s="2">
        <f t="shared" si="2"/>
        <v>3.7793570248588333</v>
      </c>
      <c r="J12" s="23">
        <f t="shared" si="6"/>
        <v>-0.87392548746581222</v>
      </c>
      <c r="K12" s="18"/>
      <c r="L12" s="3">
        <f t="shared" si="7"/>
        <v>0.05</v>
      </c>
      <c r="M12" s="23">
        <f t="shared" si="3"/>
        <v>51.683865526334252</v>
      </c>
      <c r="N12" s="23">
        <f t="shared" si="4"/>
        <v>0.90205362359252472</v>
      </c>
      <c r="O12" s="2">
        <f t="shared" si="5"/>
        <v>8.7232937661670007E-2</v>
      </c>
      <c r="P12" s="14"/>
      <c r="Q12" s="14"/>
      <c r="R12" s="14"/>
      <c r="S12" s="14"/>
      <c r="T12" s="14"/>
      <c r="U12" s="14"/>
      <c r="V12" s="14"/>
      <c r="W12" s="6"/>
    </row>
    <row r="13" spans="1:23">
      <c r="A13" s="12"/>
      <c r="B13" s="19" t="s">
        <v>84</v>
      </c>
      <c r="C13" s="41" t="s">
        <v>85</v>
      </c>
      <c r="D13" s="26">
        <f>(D9*D7/SQRT(D8))^(3/8)</f>
        <v>0.70296140545971741</v>
      </c>
      <c r="E13" s="20" t="s">
        <v>74</v>
      </c>
      <c r="F13" s="6"/>
      <c r="G13" s="4">
        <f t="shared" si="0"/>
        <v>5</v>
      </c>
      <c r="H13" s="23">
        <f t="shared" si="1"/>
        <v>217.17197578027128</v>
      </c>
      <c r="I13" s="2">
        <f t="shared" si="2"/>
        <v>3.7903660204271152</v>
      </c>
      <c r="J13" s="23">
        <f t="shared" si="6"/>
        <v>0.29129281769015397</v>
      </c>
      <c r="K13" s="18"/>
      <c r="L13" s="3">
        <f t="shared" si="7"/>
        <v>6.0000000000000005E-2</v>
      </c>
      <c r="M13" s="23">
        <f t="shared" si="3"/>
        <v>56.715273152655932</v>
      </c>
      <c r="N13" s="23">
        <f t="shared" si="4"/>
        <v>0.98986825268179057</v>
      </c>
      <c r="O13" s="2">
        <f t="shared" si="5"/>
        <v>0.10092104551470256</v>
      </c>
      <c r="P13" s="14"/>
      <c r="Q13" s="14"/>
      <c r="R13" s="14"/>
      <c r="S13" s="14"/>
      <c r="T13" s="14"/>
      <c r="U13" s="14"/>
      <c r="V13" s="14"/>
      <c r="W13" s="6"/>
    </row>
    <row r="14" spans="1:23">
      <c r="A14" s="12"/>
      <c r="B14" s="19" t="s">
        <v>103</v>
      </c>
      <c r="C14" s="42" t="s">
        <v>102</v>
      </c>
      <c r="D14" s="27">
        <f>H18</f>
        <v>217.01228517167593</v>
      </c>
      <c r="E14" s="20" t="s">
        <v>104</v>
      </c>
      <c r="F14" s="6"/>
      <c r="G14" s="4">
        <f t="shared" si="0"/>
        <v>6</v>
      </c>
      <c r="H14" s="23">
        <f t="shared" si="1"/>
        <v>216.959810937881</v>
      </c>
      <c r="I14" s="2">
        <f t="shared" si="2"/>
        <v>3.78666304537043</v>
      </c>
      <c r="J14" s="23">
        <f t="shared" si="6"/>
        <v>-9.7694392486875198E-2</v>
      </c>
      <c r="K14" s="18"/>
      <c r="L14" s="3">
        <f t="shared" si="7"/>
        <v>7.0000000000000007E-2</v>
      </c>
      <c r="M14" s="23">
        <f t="shared" si="3"/>
        <v>61.366834217951634</v>
      </c>
      <c r="N14" s="23">
        <f t="shared" si="4"/>
        <v>1.0710533086287755</v>
      </c>
      <c r="O14" s="2">
        <f t="shared" si="5"/>
        <v>0.11411301682583118</v>
      </c>
      <c r="P14" s="14"/>
      <c r="Q14" s="14"/>
      <c r="R14" s="14"/>
      <c r="S14" s="14"/>
      <c r="T14" s="14"/>
      <c r="U14" s="14"/>
      <c r="V14" s="14"/>
      <c r="W14" s="6"/>
    </row>
    <row r="15" spans="1:23">
      <c r="A15" s="12"/>
      <c r="B15" s="36" t="s">
        <v>96</v>
      </c>
      <c r="C15" s="38" t="s">
        <v>83</v>
      </c>
      <c r="D15" s="28">
        <f>D10/2*(1-COS(RADIANS(D14)/2))</f>
        <v>0.79044379367600215</v>
      </c>
      <c r="E15" s="21" t="s">
        <v>74</v>
      </c>
      <c r="F15" s="6"/>
      <c r="G15" s="4">
        <f t="shared" si="0"/>
        <v>7</v>
      </c>
      <c r="H15" s="23">
        <f t="shared" si="1"/>
        <v>217.0307662139893</v>
      </c>
      <c r="I15" s="2">
        <f t="shared" si="2"/>
        <v>3.7879014485601812</v>
      </c>
      <c r="J15" s="23">
        <f t="shared" si="6"/>
        <v>3.2704340864589357E-2</v>
      </c>
      <c r="K15" s="18"/>
      <c r="L15" s="3">
        <f t="shared" si="7"/>
        <v>0.08</v>
      </c>
      <c r="M15" s="23">
        <f t="shared" si="3"/>
        <v>65.719760757778204</v>
      </c>
      <c r="N15" s="23">
        <f t="shared" si="4"/>
        <v>1.1470262088461933</v>
      </c>
      <c r="O15" s="2">
        <f t="shared" si="5"/>
        <v>0.12688357584825913</v>
      </c>
      <c r="P15" s="14"/>
      <c r="Q15" s="14"/>
      <c r="R15" s="14"/>
      <c r="S15" s="14"/>
      <c r="T15" s="14"/>
      <c r="U15" s="14"/>
      <c r="V15" s="14"/>
      <c r="W15" s="6"/>
    </row>
    <row r="16" spans="1:23">
      <c r="A16" s="12"/>
      <c r="B16" s="59"/>
      <c r="C16" s="59"/>
      <c r="D16" s="59"/>
      <c r="E16" s="59"/>
      <c r="F16" s="6"/>
      <c r="G16" s="4">
        <f t="shared" si="0"/>
        <v>8</v>
      </c>
      <c r="H16" s="23">
        <f t="shared" si="1"/>
        <v>217.00699004269316</v>
      </c>
      <c r="I16" s="2">
        <f t="shared" si="2"/>
        <v>3.7874864760875457</v>
      </c>
      <c r="J16" s="23">
        <f t="shared" si="6"/>
        <v>-1.0955207738930174E-2</v>
      </c>
      <c r="K16" s="18"/>
      <c r="L16" s="3">
        <f t="shared" si="7"/>
        <v>0.09</v>
      </c>
      <c r="M16" s="23">
        <f t="shared" si="3"/>
        <v>69.83041249488835</v>
      </c>
      <c r="N16" s="23">
        <f t="shared" si="4"/>
        <v>1.2187706160615897</v>
      </c>
      <c r="O16" s="2">
        <f t="shared" si="5"/>
        <v>0.13928715572061293</v>
      </c>
      <c r="P16" s="14"/>
      <c r="Q16" s="14"/>
      <c r="R16" s="14"/>
      <c r="S16" s="14"/>
      <c r="T16" s="14"/>
      <c r="U16" s="14"/>
      <c r="V16" s="14"/>
      <c r="W16" s="6"/>
    </row>
    <row r="17" spans="1:23">
      <c r="A17" s="12"/>
      <c r="B17" s="60" t="s">
        <v>82</v>
      </c>
      <c r="C17" s="60"/>
      <c r="D17" s="60"/>
      <c r="E17" s="60"/>
      <c r="F17" s="6"/>
      <c r="G17" s="4">
        <f t="shared" si="0"/>
        <v>9</v>
      </c>
      <c r="H17" s="23">
        <f t="shared" si="1"/>
        <v>217.01495195000729</v>
      </c>
      <c r="I17" s="2">
        <f t="shared" si="2"/>
        <v>3.7876254375849157</v>
      </c>
      <c r="J17" s="23">
        <f t="shared" si="6"/>
        <v>3.6689635262714538E-3</v>
      </c>
      <c r="K17" s="18"/>
      <c r="L17" s="3">
        <f t="shared" si="7"/>
        <v>9.9999999999999992E-2</v>
      </c>
      <c r="M17" s="23">
        <f t="shared" si="3"/>
        <v>73.739795291688026</v>
      </c>
      <c r="N17" s="23">
        <f t="shared" si="4"/>
        <v>1.2870022175865685</v>
      </c>
      <c r="O17" s="2">
        <f t="shared" si="5"/>
        <v>0.1513650537356275</v>
      </c>
      <c r="P17" s="14"/>
      <c r="Q17" s="14"/>
      <c r="R17" s="14"/>
      <c r="S17" s="14"/>
      <c r="T17" s="14"/>
      <c r="U17" s="14"/>
      <c r="V17" s="14"/>
      <c r="W17" s="6"/>
    </row>
    <row r="18" spans="1:23" ht="16.5">
      <c r="A18" s="12"/>
      <c r="B18" s="19" t="s">
        <v>80</v>
      </c>
      <c r="C18" s="37" t="s">
        <v>129</v>
      </c>
      <c r="D18" s="27">
        <f>D13/D10</f>
        <v>0.58580117121643116</v>
      </c>
      <c r="E18" s="20" t="s">
        <v>36</v>
      </c>
      <c r="F18" s="6"/>
      <c r="G18" s="4">
        <f t="shared" si="0"/>
        <v>10</v>
      </c>
      <c r="H18" s="23">
        <f t="shared" si="1"/>
        <v>217.01228517167593</v>
      </c>
      <c r="I18" s="2">
        <f t="shared" si="2"/>
        <v>3.7875788935226127</v>
      </c>
      <c r="J18" s="23">
        <f t="shared" si="6"/>
        <v>-1.2288454354860295E-3</v>
      </c>
      <c r="K18" s="18"/>
      <c r="L18" s="3">
        <f t="shared" si="7"/>
        <v>0.10999999999999999</v>
      </c>
      <c r="M18" s="23">
        <f t="shared" si="3"/>
        <v>77.478849195711291</v>
      </c>
      <c r="N18" s="23">
        <f t="shared" si="4"/>
        <v>1.3522610191213225</v>
      </c>
      <c r="O18" s="2">
        <f t="shared" si="5"/>
        <v>0.16314959314719213</v>
      </c>
      <c r="P18" s="14"/>
      <c r="Q18" s="14"/>
      <c r="R18" s="14"/>
      <c r="S18" s="14"/>
      <c r="T18" s="14"/>
      <c r="U18" s="14"/>
      <c r="V18" s="14"/>
      <c r="W18" s="6"/>
    </row>
    <row r="19" spans="1:23" ht="16.5">
      <c r="A19" s="12"/>
      <c r="B19" s="19" t="s">
        <v>92</v>
      </c>
      <c r="C19" s="37" t="s">
        <v>113</v>
      </c>
      <c r="D19" s="30">
        <f ca="1">MATCH($D$18,$O$8:$O$106,1)+ROUND(($D$18-OFFSET($O$7,MATCH($D$18,$O$8:$O$106,1),0))/(OFFSET($O$7,MATCH($D$18,$O$8:$O$106,1)+1,0)-OFFSET($O$7,MATCH($D$18,$O$8:$O$106,1),0)),0)</f>
        <v>66</v>
      </c>
      <c r="E19" s="20" t="s">
        <v>36</v>
      </c>
      <c r="F19" s="6"/>
      <c r="G19" s="7"/>
      <c r="H19" s="7"/>
      <c r="I19" s="7"/>
      <c r="J19" s="7"/>
      <c r="K19" s="12"/>
      <c r="L19" s="3">
        <f t="shared" si="7"/>
        <v>0.11999999999999998</v>
      </c>
      <c r="M19" s="23">
        <f t="shared" si="3"/>
        <v>81.071604222633113</v>
      </c>
      <c r="N19" s="23">
        <f t="shared" si="4"/>
        <v>1.4149664235586858</v>
      </c>
      <c r="O19" s="2">
        <f t="shared" si="5"/>
        <v>0.17466670440597748</v>
      </c>
      <c r="P19" s="14"/>
      <c r="Q19" s="14"/>
      <c r="R19" s="14"/>
      <c r="S19" s="14"/>
      <c r="T19" s="14"/>
      <c r="U19" s="14"/>
      <c r="V19" s="14"/>
      <c r="W19" s="6"/>
    </row>
    <row r="20" spans="1:23">
      <c r="A20" s="12"/>
      <c r="B20" s="19" t="s">
        <v>108</v>
      </c>
      <c r="C20" s="37" t="s">
        <v>105</v>
      </c>
      <c r="D20" s="31">
        <f ca="1">OFFSET($L$7,D19,0)</f>
        <v>0.66000000000000036</v>
      </c>
      <c r="E20" s="20" t="s">
        <v>36</v>
      </c>
      <c r="F20" s="6"/>
      <c r="K20" s="12"/>
      <c r="L20" s="3">
        <f t="shared" si="7"/>
        <v>0.12999999999999998</v>
      </c>
      <c r="M20" s="23">
        <f t="shared" si="3"/>
        <v>84.537168859144941</v>
      </c>
      <c r="N20" s="23">
        <f t="shared" si="4"/>
        <v>1.4754519369064976</v>
      </c>
      <c r="O20" s="2">
        <f t="shared" si="5"/>
        <v>0.18593760868647197</v>
      </c>
      <c r="P20" s="14"/>
      <c r="Q20" s="14"/>
      <c r="R20" s="14"/>
      <c r="S20" s="14"/>
      <c r="T20" s="14"/>
      <c r="U20" s="14"/>
      <c r="V20" s="14"/>
      <c r="W20" s="6"/>
    </row>
    <row r="21" spans="1:23">
      <c r="A21" s="12"/>
      <c r="B21" s="36" t="s">
        <v>96</v>
      </c>
      <c r="C21" s="38" t="s">
        <v>83</v>
      </c>
      <c r="D21" s="28">
        <f ca="1">D20*$D$10</f>
        <v>0.79200000000000037</v>
      </c>
      <c r="E21" s="21" t="s">
        <v>74</v>
      </c>
      <c r="F21" s="6"/>
      <c r="H21" s="33"/>
      <c r="K21" s="12"/>
      <c r="L21" s="3">
        <f t="shared" si="7"/>
        <v>0.13999999999999999</v>
      </c>
      <c r="M21" s="23">
        <f t="shared" si="3"/>
        <v>87.891039124617677</v>
      </c>
      <c r="N21" s="23">
        <f t="shared" si="4"/>
        <v>1.5339880157237331</v>
      </c>
      <c r="O21" s="2">
        <f t="shared" si="5"/>
        <v>0.19697996134336734</v>
      </c>
      <c r="P21" s="14"/>
      <c r="Q21" s="14"/>
      <c r="R21" s="14"/>
      <c r="S21" s="14"/>
      <c r="T21" s="14"/>
      <c r="U21" s="14"/>
      <c r="V21" s="14"/>
      <c r="W21" s="6"/>
    </row>
    <row r="22" spans="1:23">
      <c r="A22" s="12"/>
      <c r="B22" s="59"/>
      <c r="C22" s="59"/>
      <c r="D22" s="59"/>
      <c r="E22" s="59"/>
      <c r="F22" s="6"/>
      <c r="K22" s="12"/>
      <c r="L22" s="3">
        <f t="shared" si="7"/>
        <v>0.15</v>
      </c>
      <c r="M22" s="23">
        <f t="shared" si="3"/>
        <v>91.145991998388581</v>
      </c>
      <c r="N22" s="23">
        <f t="shared" si="4"/>
        <v>1.590797660368287</v>
      </c>
      <c r="O22" s="2">
        <f t="shared" si="5"/>
        <v>0.20780865493310141</v>
      </c>
      <c r="P22" s="14"/>
      <c r="Q22" s="14"/>
      <c r="R22" s="14"/>
      <c r="S22" s="14"/>
      <c r="T22" s="14"/>
      <c r="U22" s="14"/>
      <c r="V22" s="14"/>
      <c r="W22" s="6"/>
    </row>
    <row r="23" spans="1:23">
      <c r="A23" s="12"/>
      <c r="B23" s="60" t="s">
        <v>130</v>
      </c>
      <c r="C23" s="60"/>
      <c r="D23" s="60"/>
      <c r="E23" s="60"/>
      <c r="F23" s="6"/>
      <c r="K23" s="12"/>
      <c r="L23" s="3">
        <f t="shared" si="7"/>
        <v>0.16</v>
      </c>
      <c r="M23" s="23">
        <f t="shared" si="3"/>
        <v>94.31271391280734</v>
      </c>
      <c r="N23" s="23">
        <f t="shared" si="4"/>
        <v>1.6460673842699522</v>
      </c>
      <c r="O23" s="2">
        <f t="shared" si="5"/>
        <v>0.21843639918151414</v>
      </c>
      <c r="P23" s="14"/>
      <c r="Q23" s="14"/>
      <c r="R23" s="14"/>
      <c r="S23" s="14"/>
      <c r="T23" s="14"/>
      <c r="U23" s="14"/>
      <c r="V23" s="14"/>
      <c r="W23" s="6"/>
    </row>
    <row r="24" spans="1:23">
      <c r="B24" s="19" t="s">
        <v>131</v>
      </c>
      <c r="C24" s="37" t="s">
        <v>132</v>
      </c>
      <c r="D24" s="27">
        <f>D10^2*(RADIANS(D14)-SIN(RADIANS(D14)))/8</f>
        <v>0.79012172585264018</v>
      </c>
      <c r="E24" s="20" t="s">
        <v>135</v>
      </c>
      <c r="K24" s="12"/>
      <c r="L24" s="3">
        <f t="shared" si="7"/>
        <v>0.17</v>
      </c>
      <c r="M24" s="23">
        <f t="shared" si="3"/>
        <v>97.400254416588268</v>
      </c>
      <c r="N24" s="23">
        <f t="shared" si="4"/>
        <v>1.699955131849614</v>
      </c>
      <c r="O24" s="2">
        <f t="shared" si="5"/>
        <v>0.22887414996414315</v>
      </c>
      <c r="P24" s="14"/>
      <c r="Q24" s="14"/>
      <c r="R24" s="14"/>
      <c r="S24" s="14"/>
      <c r="T24" s="14"/>
      <c r="U24" s="14"/>
      <c r="V24" s="14"/>
      <c r="W24" s="6"/>
    </row>
    <row r="25" spans="1:23">
      <c r="B25" s="19" t="s">
        <v>133</v>
      </c>
      <c r="C25" s="37" t="s">
        <v>134</v>
      </c>
      <c r="D25" s="30">
        <f>RADIANS(D14)*D10/2</f>
        <v>2.2725473361135675</v>
      </c>
      <c r="E25" s="20" t="s">
        <v>74</v>
      </c>
      <c r="K25" s="12"/>
      <c r="L25" s="3">
        <f t="shared" si="7"/>
        <v>0.18000000000000002</v>
      </c>
      <c r="M25" s="23">
        <f t="shared" si="3"/>
        <v>100.41636100088556</v>
      </c>
      <c r="N25" s="23">
        <f t="shared" si="4"/>
        <v>1.7525961223366815</v>
      </c>
      <c r="O25" s="2">
        <f t="shared" si="5"/>
        <v>0.23913143319332272</v>
      </c>
      <c r="P25" s="14"/>
      <c r="Q25" s="14"/>
      <c r="R25" s="14"/>
      <c r="S25" s="14"/>
      <c r="T25" s="14"/>
      <c r="U25" s="14"/>
      <c r="V25" s="14"/>
      <c r="W25" s="6"/>
    </row>
    <row r="26" spans="1:23" ht="16.5">
      <c r="B26" s="19" t="s">
        <v>136</v>
      </c>
      <c r="C26" s="37" t="s">
        <v>137</v>
      </c>
      <c r="D26" s="30">
        <f>D24/D25</f>
        <v>0.34768108602035952</v>
      </c>
      <c r="E26" s="20" t="s">
        <v>74</v>
      </c>
      <c r="K26" s="12"/>
      <c r="L26" s="3">
        <f t="shared" si="7"/>
        <v>0.19000000000000003</v>
      </c>
      <c r="M26" s="23">
        <f t="shared" si="3"/>
        <v>103.36773105266853</v>
      </c>
      <c r="N26" s="23">
        <f t="shared" si="4"/>
        <v>1.8041072471850499</v>
      </c>
      <c r="O26" s="2">
        <f t="shared" si="5"/>
        <v>0.24921659377066818</v>
      </c>
      <c r="P26" s="14"/>
      <c r="Q26" s="14"/>
      <c r="R26" s="14"/>
      <c r="S26" s="14"/>
      <c r="T26" s="14"/>
      <c r="U26" s="14"/>
      <c r="V26" s="14"/>
      <c r="W26" s="6"/>
    </row>
    <row r="27" spans="1:23">
      <c r="B27" s="19" t="s">
        <v>138</v>
      </c>
      <c r="C27" s="37" t="s">
        <v>139</v>
      </c>
      <c r="D27" s="30">
        <f>D10*SIN(RADIANS(D14)/2)</f>
        <v>1.1379475584582839</v>
      </c>
      <c r="E27" s="20" t="s">
        <v>74</v>
      </c>
      <c r="K27" s="12"/>
      <c r="L27" s="3">
        <f t="shared" si="7"/>
        <v>0.20000000000000004</v>
      </c>
      <c r="M27" s="23">
        <f t="shared" si="3"/>
        <v>106.26020470831197</v>
      </c>
      <c r="N27" s="23">
        <f t="shared" si="4"/>
        <v>1.8545904360032246</v>
      </c>
      <c r="O27" s="2">
        <f t="shared" si="5"/>
        <v>0.25913698997031981</v>
      </c>
      <c r="P27" s="14"/>
      <c r="Q27" s="14"/>
      <c r="R27" s="14"/>
      <c r="S27" s="14"/>
      <c r="T27" s="14"/>
      <c r="U27" s="14"/>
      <c r="V27" s="14"/>
      <c r="W27" s="6"/>
    </row>
    <row r="28" spans="1:23" ht="16.5">
      <c r="B28" s="19" t="s">
        <v>140</v>
      </c>
      <c r="C28" s="37" t="s">
        <v>141</v>
      </c>
      <c r="D28" s="30">
        <f>D24/D27</f>
        <v>0.69433931289690909</v>
      </c>
      <c r="E28" s="20" t="s">
        <v>74</v>
      </c>
      <c r="K28" s="12"/>
      <c r="L28" s="3">
        <f t="shared" si="7"/>
        <v>0.21000000000000005</v>
      </c>
      <c r="M28" s="23">
        <f t="shared" si="3"/>
        <v>109.09891472164919</v>
      </c>
      <c r="N28" s="23">
        <f t="shared" si="4"/>
        <v>1.9041352722452913</v>
      </c>
      <c r="O28" s="2">
        <f t="shared" si="5"/>
        <v>0.26889914733739084</v>
      </c>
      <c r="P28" s="14"/>
      <c r="Q28" s="14"/>
      <c r="R28" s="14"/>
      <c r="S28" s="14"/>
      <c r="T28" s="14"/>
      <c r="U28" s="14"/>
      <c r="V28" s="14"/>
      <c r="W28" s="6"/>
    </row>
    <row r="29" spans="1:23">
      <c r="B29" s="19" t="s">
        <v>144</v>
      </c>
      <c r="C29" s="37" t="s">
        <v>145</v>
      </c>
      <c r="D29" s="30">
        <f>D7/D24</f>
        <v>2.1515672134764898</v>
      </c>
      <c r="E29" s="20" t="s">
        <v>146</v>
      </c>
      <c r="K29" s="12"/>
      <c r="L29" s="3">
        <f t="shared" si="7"/>
        <v>0.22000000000000006</v>
      </c>
      <c r="M29" s="23">
        <f t="shared" si="3"/>
        <v>111.88840451486421</v>
      </c>
      <c r="N29" s="23">
        <f t="shared" si="4"/>
        <v>1.9528210535876691</v>
      </c>
      <c r="O29" s="2">
        <f t="shared" si="5"/>
        <v>0.27850888204992291</v>
      </c>
      <c r="P29" s="14"/>
      <c r="Q29" s="14"/>
      <c r="R29" s="14"/>
      <c r="S29" s="14"/>
      <c r="T29" s="14"/>
      <c r="U29" s="14"/>
      <c r="V29" s="14"/>
      <c r="W29" s="6"/>
    </row>
    <row r="30" spans="1:23">
      <c r="B30" s="19" t="s">
        <v>142</v>
      </c>
      <c r="C30" s="37" t="s">
        <v>143</v>
      </c>
      <c r="D30" s="30">
        <f>D29/SQRT(9.81*D28)</f>
        <v>0.82439345718421309</v>
      </c>
      <c r="E30" s="20" t="s">
        <v>36</v>
      </c>
      <c r="K30" s="12"/>
      <c r="L30" s="3">
        <f t="shared" si="7"/>
        <v>0.23000000000000007</v>
      </c>
      <c r="M30" s="23">
        <f t="shared" si="3"/>
        <v>114.63272230748414</v>
      </c>
      <c r="N30" s="23">
        <f t="shared" si="4"/>
        <v>2.0007184347899498</v>
      </c>
      <c r="O30" s="2">
        <f t="shared" si="5"/>
        <v>0.28797140090439671</v>
      </c>
      <c r="P30" s="14"/>
      <c r="Q30" s="14"/>
      <c r="R30" s="14"/>
      <c r="S30" s="14"/>
      <c r="T30" s="14"/>
      <c r="U30" s="14"/>
      <c r="V30" s="14"/>
      <c r="W30" s="6"/>
    </row>
    <row r="31" spans="1:23">
      <c r="B31" s="19" t="s">
        <v>147</v>
      </c>
      <c r="C31" s="61" t="str">
        <f>IF(D30&lt;1,"subcrítico (fluvial)",IF(D30&gt;1,"supercrítico (torrencial)","crítico"))</f>
        <v>subcrítico (fluvial)</v>
      </c>
      <c r="D31" s="62"/>
      <c r="E31" s="63"/>
      <c r="K31" s="12"/>
      <c r="L31" s="3">
        <f t="shared" si="7"/>
        <v>0.24000000000000007</v>
      </c>
      <c r="M31" s="23">
        <f t="shared" si="3"/>
        <v>117.3354970048115</v>
      </c>
      <c r="N31" s="23">
        <f t="shared" si="4"/>
        <v>2.0478907521979055</v>
      </c>
      <c r="O31" s="2">
        <f t="shared" si="5"/>
        <v>0.29729138316555115</v>
      </c>
      <c r="P31" s="14"/>
      <c r="Q31" s="14"/>
      <c r="R31" s="14"/>
      <c r="S31" s="14"/>
      <c r="T31" s="14"/>
      <c r="U31" s="14"/>
      <c r="V31" s="14"/>
      <c r="W31" s="6"/>
    </row>
    <row r="32" spans="1:23">
      <c r="K32" s="12"/>
      <c r="L32" s="3">
        <f t="shared" si="7"/>
        <v>0.25000000000000006</v>
      </c>
      <c r="M32" s="23">
        <f t="shared" si="3"/>
        <v>120.00000000000001</v>
      </c>
      <c r="N32" s="23">
        <f t="shared" si="4"/>
        <v>2.0943951023931957</v>
      </c>
      <c r="O32" s="2">
        <f t="shared" si="5"/>
        <v>0.30647304817508719</v>
      </c>
      <c r="P32" s="14"/>
      <c r="Q32" s="14"/>
      <c r="R32" s="14"/>
      <c r="S32" s="14"/>
      <c r="T32" s="14"/>
      <c r="U32" s="14"/>
      <c r="V32" s="14"/>
      <c r="W32" s="6"/>
    </row>
    <row r="33" spans="11:23">
      <c r="K33" s="12"/>
      <c r="L33" s="3">
        <f t="shared" si="7"/>
        <v>0.26000000000000006</v>
      </c>
      <c r="M33" s="23">
        <f t="shared" si="3"/>
        <v>122.62919597176217</v>
      </c>
      <c r="N33" s="23">
        <f t="shared" si="4"/>
        <v>2.1402832287806173</v>
      </c>
      <c r="O33" s="2">
        <f t="shared" si="5"/>
        <v>0.31552021165349364</v>
      </c>
      <c r="P33" s="14"/>
      <c r="Q33" s="14"/>
      <c r="R33" s="14"/>
      <c r="S33" s="14"/>
      <c r="T33" s="14"/>
      <c r="U33" s="14"/>
      <c r="V33" s="14"/>
      <c r="W33" s="6"/>
    </row>
    <row r="34" spans="11:23">
      <c r="K34" s="12"/>
      <c r="L34" s="3">
        <f t="shared" si="7"/>
        <v>0.27000000000000007</v>
      </c>
      <c r="M34" s="23">
        <f t="shared" si="3"/>
        <v>125.22578499469221</v>
      </c>
      <c r="N34" s="23">
        <f t="shared" si="4"/>
        <v>2.1856022565518889</v>
      </c>
      <c r="O34" s="2">
        <f t="shared" si="5"/>
        <v>0.32443633293350943</v>
      </c>
      <c r="P34" s="14"/>
      <c r="Q34" s="14"/>
      <c r="R34" s="14"/>
      <c r="S34" s="14"/>
      <c r="T34" s="14"/>
      <c r="U34" s="14"/>
      <c r="V34" s="14"/>
      <c r="W34" s="6"/>
    </row>
    <row r="35" spans="11:23">
      <c r="K35" s="12"/>
      <c r="L35" s="3">
        <f t="shared" si="7"/>
        <v>0.28000000000000008</v>
      </c>
      <c r="M35" s="23">
        <f t="shared" si="3"/>
        <v>127.79223772532021</v>
      </c>
      <c r="N35" s="23">
        <f t="shared" si="4"/>
        <v>2.2303953067981466</v>
      </c>
      <c r="O35" s="2">
        <f t="shared" si="5"/>
        <v>0.33322455485258795</v>
      </c>
      <c r="P35" s="14"/>
      <c r="Q35" s="14"/>
      <c r="R35" s="14"/>
      <c r="S35" s="14"/>
      <c r="T35" s="14"/>
      <c r="U35" s="14"/>
      <c r="V35" s="14"/>
      <c r="W35" s="6"/>
    </row>
    <row r="36" spans="11:23">
      <c r="K36" s="12"/>
      <c r="L36" s="3">
        <f t="shared" si="7"/>
        <v>0.29000000000000009</v>
      </c>
      <c r="M36" s="23">
        <f t="shared" si="3"/>
        <v>130.33082502059685</v>
      </c>
      <c r="N36" s="23">
        <f t="shared" si="4"/>
        <v>2.2747020134500215</v>
      </c>
      <c r="O36" s="2">
        <f t="shared" si="5"/>
        <v>0.34188773765131536</v>
      </c>
      <c r="P36" s="14"/>
      <c r="Q36" s="14"/>
      <c r="R36" s="14"/>
      <c r="S36" s="14"/>
      <c r="T36" s="14"/>
      <c r="U36" s="14"/>
      <c r="V36" s="14"/>
      <c r="W36" s="6"/>
    </row>
    <row r="37" spans="11:23">
      <c r="K37" s="12"/>
      <c r="L37" s="3">
        <f t="shared" si="7"/>
        <v>0.3000000000000001</v>
      </c>
      <c r="M37" s="23">
        <f t="shared" si="3"/>
        <v>132.84364304359636</v>
      </c>
      <c r="N37" s="23">
        <f t="shared" si="4"/>
        <v>2.3185589614548174</v>
      </c>
      <c r="O37" s="2">
        <f t="shared" si="5"/>
        <v>0.35042848793824083</v>
      </c>
      <c r="P37" s="14"/>
      <c r="Q37" s="14"/>
      <c r="R37" s="14"/>
      <c r="S37" s="14"/>
      <c r="T37" s="14"/>
      <c r="U37" s="14"/>
      <c r="V37" s="14"/>
      <c r="W37" s="6"/>
    </row>
    <row r="38" spans="11:23">
      <c r="K38" s="12"/>
      <c r="L38" s="3">
        <f t="shared" si="7"/>
        <v>0.31000000000000011</v>
      </c>
      <c r="M38" s="23">
        <f t="shared" si="3"/>
        <v>135.33263468438943</v>
      </c>
      <c r="N38" s="23">
        <f t="shared" si="4"/>
        <v>2.3620000606412725</v>
      </c>
      <c r="O38" s="2">
        <f t="shared" si="5"/>
        <v>0.35884918356344842</v>
      </c>
      <c r="P38" s="14"/>
      <c r="Q38" s="14"/>
      <c r="R38" s="14"/>
      <c r="S38" s="14"/>
      <c r="T38" s="14"/>
      <c r="U38" s="14"/>
      <c r="V38" s="14"/>
      <c r="W38" s="6"/>
    </row>
    <row r="39" spans="11:23">
      <c r="K39" s="12"/>
      <c r="L39" s="3">
        <f t="shared" si="7"/>
        <v>0.32000000000000012</v>
      </c>
      <c r="M39" s="23">
        <f t="shared" si="3"/>
        <v>137.79960795181398</v>
      </c>
      <c r="N39" s="23">
        <f t="shared" si="4"/>
        <v>2.4050568667165138</v>
      </c>
      <c r="O39" s="2">
        <f t="shared" si="5"/>
        <v>0.36715199507541169</v>
      </c>
      <c r="P39" s="14"/>
      <c r="Q39" s="14"/>
      <c r="R39" s="14"/>
      <c r="S39" s="14"/>
      <c r="T39" s="14"/>
      <c r="U39" s="14"/>
      <c r="V39" s="14"/>
      <c r="W39" s="6"/>
    </row>
    <row r="40" spans="11:23">
      <c r="K40" s="12"/>
      <c r="L40" s="3">
        <f t="shared" si="7"/>
        <v>0.33000000000000013</v>
      </c>
      <c r="M40" s="23">
        <f t="shared" si="3"/>
        <v>140.24625185984237</v>
      </c>
      <c r="N40" s="23">
        <f t="shared" si="4"/>
        <v>2.4477588585354702</v>
      </c>
      <c r="O40" s="2">
        <f t="shared" si="5"/>
        <v>0.37533890430539352</v>
      </c>
      <c r="P40" s="14"/>
      <c r="Q40" s="14"/>
      <c r="R40" s="14"/>
      <c r="S40" s="14"/>
      <c r="T40" s="14"/>
      <c r="U40" s="14"/>
      <c r="V40" s="14"/>
      <c r="W40" s="6"/>
    </row>
    <row r="41" spans="11:23">
      <c r="K41" s="12"/>
      <c r="L41" s="3">
        <f t="shared" si="7"/>
        <v>0.34000000000000014</v>
      </c>
      <c r="M41" s="23">
        <f t="shared" si="3"/>
        <v>142.67415023011506</v>
      </c>
      <c r="N41" s="23">
        <f t="shared" si="4"/>
        <v>2.4901336790005333</v>
      </c>
      <c r="O41" s="2">
        <f t="shared" si="5"/>
        <v>0.38341172052159156</v>
      </c>
      <c r="P41" s="14"/>
      <c r="Q41" s="14"/>
      <c r="R41" s="14"/>
      <c r="S41" s="14"/>
      <c r="T41" s="14"/>
      <c r="U41" s="14"/>
      <c r="V41" s="14"/>
      <c r="W41" s="6"/>
    </row>
    <row r="42" spans="11:23">
      <c r="K42" s="12"/>
      <c r="L42" s="3">
        <f t="shared" si="7"/>
        <v>0.35000000000000014</v>
      </c>
      <c r="M42" s="23">
        <f t="shared" si="3"/>
        <v>145.08479375255587</v>
      </c>
      <c r="N42" s="23">
        <f t="shared" si="4"/>
        <v>2.5322073455589988</v>
      </c>
      <c r="O42" s="2">
        <f t="shared" si="5"/>
        <v>0.3913720945146073</v>
      </c>
      <c r="P42" s="14"/>
      <c r="Q42" s="14"/>
      <c r="R42" s="14"/>
      <c r="S42" s="14"/>
      <c r="T42" s="14"/>
      <c r="U42" s="14"/>
      <c r="V42" s="14"/>
      <c r="W42" s="6"/>
    </row>
    <row r="43" spans="11:23">
      <c r="K43" s="12"/>
      <c r="L43" s="3">
        <f t="shared" si="7"/>
        <v>0.36000000000000015</v>
      </c>
      <c r="M43" s="23">
        <f t="shared" si="3"/>
        <v>147.47959058337611</v>
      </c>
      <c r="N43" s="23">
        <f t="shared" si="4"/>
        <v>2.5740044351731379</v>
      </c>
      <c r="O43" s="2">
        <f t="shared" si="5"/>
        <v>0.39922153091163004</v>
      </c>
      <c r="P43" s="14"/>
      <c r="Q43" s="14"/>
      <c r="R43" s="14"/>
      <c r="S43" s="14"/>
      <c r="T43" s="14"/>
      <c r="U43" s="14"/>
      <c r="V43" s="14"/>
      <c r="W43" s="6"/>
    </row>
    <row r="44" spans="11:23">
      <c r="K44" s="12"/>
      <c r="L44" s="3">
        <f t="shared" si="7"/>
        <v>0.37000000000000016</v>
      </c>
      <c r="M44" s="23">
        <f t="shared" si="3"/>
        <v>149.85987571022238</v>
      </c>
      <c r="N44" s="23">
        <f t="shared" si="4"/>
        <v>2.615548247772856</v>
      </c>
      <c r="O44" s="2">
        <f t="shared" si="5"/>
        <v>0.40696139896524208</v>
      </c>
      <c r="P44" s="14"/>
      <c r="Q44" s="14"/>
      <c r="R44" s="14"/>
      <c r="S44" s="14"/>
      <c r="T44" s="14"/>
      <c r="U44" s="14"/>
      <c r="V44" s="14"/>
      <c r="W44" s="6"/>
    </row>
    <row r="45" spans="11:23">
      <c r="K45" s="12"/>
      <c r="L45" s="3">
        <f t="shared" si="7"/>
        <v>0.38000000000000017</v>
      </c>
      <c r="M45" s="23">
        <f t="shared" si="3"/>
        <v>152.22691927474207</v>
      </c>
      <c r="N45" s="23">
        <f t="shared" si="4"/>
        <v>2.6568609515118675</v>
      </c>
      <c r="O45" s="2">
        <f t="shared" si="5"/>
        <v>0.41459294202115632</v>
      </c>
      <c r="P45" s="14"/>
      <c r="Q45" s="14"/>
      <c r="R45" s="14"/>
      <c r="S45" s="14"/>
      <c r="T45" s="14"/>
      <c r="U45" s="14"/>
      <c r="V45" s="14"/>
      <c r="W45" s="6"/>
    </row>
    <row r="46" spans="11:23">
      <c r="K46" s="12"/>
      <c r="L46" s="3">
        <f t="shared" si="7"/>
        <v>0.39000000000000018</v>
      </c>
      <c r="M46" s="23">
        <f t="shared" si="3"/>
        <v>154.58193401120914</v>
      </c>
      <c r="N46" s="23">
        <f t="shared" si="4"/>
        <v>2.6979637125962048</v>
      </c>
      <c r="O46" s="2">
        <f t="shared" si="5"/>
        <v>0.42211728583536551</v>
      </c>
      <c r="P46" s="14"/>
      <c r="Q46" s="14"/>
      <c r="R46" s="14"/>
      <c r="S46" s="14"/>
      <c r="T46" s="14"/>
      <c r="U46" s="14"/>
      <c r="V46" s="14"/>
      <c r="W46" s="6"/>
    </row>
    <row r="47" spans="11:23">
      <c r="K47" s="12"/>
      <c r="L47" s="3">
        <f t="shared" si="7"/>
        <v>0.40000000000000019</v>
      </c>
      <c r="M47" s="23">
        <f t="shared" si="3"/>
        <v>156.92608193436905</v>
      </c>
      <c r="N47" s="23">
        <f t="shared" si="4"/>
        <v>2.7388768120091322</v>
      </c>
      <c r="O47" s="2">
        <f t="shared" si="5"/>
        <v>0.42953544588347731</v>
      </c>
      <c r="P47" s="14"/>
      <c r="Q47" s="14"/>
      <c r="R47" s="14"/>
      <c r="S47" s="14"/>
      <c r="T47" s="14"/>
      <c r="U47" s="14"/>
      <c r="V47" s="14"/>
      <c r="W47" s="6"/>
    </row>
    <row r="48" spans="11:23">
      <c r="K48" s="12"/>
      <c r="L48" s="3">
        <f t="shared" si="7"/>
        <v>0.4100000000000002</v>
      </c>
      <c r="M48" s="23">
        <f t="shared" si="3"/>
        <v>159.2604803890452</v>
      </c>
      <c r="N48" s="23">
        <f t="shared" si="4"/>
        <v>2.7796197510966985</v>
      </c>
      <c r="O48" s="2">
        <f t="shared" si="5"/>
        <v>0.4368483337821642</v>
      </c>
      <c r="P48" s="14"/>
      <c r="Q48" s="14"/>
      <c r="R48" s="14"/>
      <c r="S48" s="14"/>
      <c r="T48" s="14"/>
      <c r="U48" s="14"/>
      <c r="V48" s="14"/>
      <c r="W48" s="6"/>
    </row>
    <row r="49" spans="11:23">
      <c r="K49" s="12"/>
      <c r="L49" s="3">
        <f t="shared" si="7"/>
        <v>0.42000000000000021</v>
      </c>
      <c r="M49" s="23">
        <f t="shared" si="3"/>
        <v>161.58620755730826</v>
      </c>
      <c r="N49" s="23">
        <f t="shared" si="4"/>
        <v>2.8202113476859729</v>
      </c>
      <c r="O49" s="2">
        <f t="shared" si="5"/>
        <v>0.44405676292370833</v>
      </c>
      <c r="P49" s="14"/>
      <c r="Q49" s="14"/>
      <c r="R49" s="14"/>
      <c r="S49" s="14"/>
      <c r="T49" s="14"/>
      <c r="U49" s="14"/>
      <c r="V49" s="14"/>
      <c r="W49" s="6"/>
    </row>
    <row r="50" spans="11:23">
      <c r="K50" s="12"/>
      <c r="L50" s="3">
        <f t="shared" si="7"/>
        <v>0.43000000000000022</v>
      </c>
      <c r="M50" s="23">
        <f t="shared" si="3"/>
        <v>163.90430750537703</v>
      </c>
      <c r="N50" s="23">
        <f t="shared" si="4"/>
        <v>2.8606698241700825</v>
      </c>
      <c r="O50" s="2">
        <f t="shared" si="5"/>
        <v>0.45116145340878072</v>
      </c>
      <c r="P50" s="14"/>
      <c r="Q50" s="14"/>
      <c r="R50" s="14"/>
      <c r="S50" s="14"/>
      <c r="T50" s="14"/>
      <c r="U50" s="14"/>
      <c r="V50" s="14"/>
      <c r="W50" s="6"/>
    </row>
    <row r="51" spans="11:23">
      <c r="K51" s="12"/>
      <c r="L51" s="3">
        <f t="shared" si="7"/>
        <v>0.44000000000000022</v>
      </c>
      <c r="M51" s="23">
        <f t="shared" si="3"/>
        <v>166.21579484130729</v>
      </c>
      <c r="N51" s="23">
        <f t="shared" si="4"/>
        <v>2.901012888800218</v>
      </c>
      <c r="O51" s="2">
        <f t="shared" si="5"/>
        <v>0.45816303634926886</v>
      </c>
      <c r="P51" s="14"/>
      <c r="Q51" s="14"/>
      <c r="R51" s="14"/>
      <c r="S51" s="14"/>
      <c r="T51" s="14"/>
      <c r="U51" s="14"/>
      <c r="V51" s="14"/>
      <c r="W51" s="6"/>
    </row>
    <row r="52" spans="11:23">
      <c r="K52" s="12"/>
      <c r="L52" s="3">
        <f t="shared" si="7"/>
        <v>0.45000000000000023</v>
      </c>
      <c r="M52" s="23">
        <f t="shared" si="3"/>
        <v>168.52165904546649</v>
      </c>
      <c r="N52" s="23">
        <f t="shared" si="4"/>
        <v>2.9412578112666745</v>
      </c>
      <c r="O52" s="2">
        <f t="shared" si="5"/>
        <v>0.46506205760166824</v>
      </c>
      <c r="P52" s="14"/>
      <c r="Q52" s="14"/>
      <c r="R52" s="14"/>
      <c r="S52" s="14"/>
      <c r="T52" s="14"/>
      <c r="U52" s="14"/>
      <c r="V52" s="14"/>
      <c r="W52" s="6"/>
    </row>
    <row r="53" spans="11:23">
      <c r="K53" s="12"/>
      <c r="L53" s="3">
        <f t="shared" si="7"/>
        <v>0.46000000000000024</v>
      </c>
      <c r="M53" s="23">
        <f t="shared" si="3"/>
        <v>170.82286852842839</v>
      </c>
      <c r="N53" s="23">
        <f t="shared" si="4"/>
        <v>2.9814214935224763</v>
      </c>
      <c r="O53" s="2">
        <f t="shared" si="5"/>
        <v>0.47185898098189549</v>
      </c>
      <c r="P53" s="14"/>
      <c r="Q53" s="14"/>
      <c r="R53" s="14"/>
      <c r="S53" s="14"/>
      <c r="T53" s="14"/>
      <c r="U53" s="14"/>
      <c r="V53" s="14"/>
      <c r="W53" s="6"/>
    </row>
    <row r="54" spans="11:23">
      <c r="K54" s="12"/>
      <c r="L54" s="3">
        <f t="shared" si="7"/>
        <v>0.47000000000000025</v>
      </c>
      <c r="M54" s="23">
        <f t="shared" si="3"/>
        <v>173.12037446496967</v>
      </c>
      <c r="N54" s="23">
        <f t="shared" si="4"/>
        <v>3.0215205366992373</v>
      </c>
      <c r="O54" s="2">
        <f t="shared" si="5"/>
        <v>0.47855419100404684</v>
      </c>
      <c r="P54" s="14"/>
      <c r="Q54" s="14"/>
      <c r="R54" s="14"/>
      <c r="S54" s="14"/>
      <c r="T54" s="14"/>
      <c r="U54" s="14"/>
      <c r="V54" s="14"/>
      <c r="W54" s="6"/>
    </row>
    <row r="55" spans="11:23">
      <c r="K55" s="12"/>
      <c r="L55" s="3">
        <f t="shared" si="7"/>
        <v>0.48000000000000026</v>
      </c>
      <c r="M55" s="23">
        <f t="shared" si="3"/>
        <v>175.4151144480883</v>
      </c>
      <c r="N55" s="23">
        <f t="shared" si="4"/>
        <v>3.0615713048818165</v>
      </c>
      <c r="O55" s="2">
        <f t="shared" si="5"/>
        <v>0.48514799517836921</v>
      </c>
      <c r="P55" s="14"/>
      <c r="Q55" s="14"/>
      <c r="R55" s="14"/>
      <c r="S55" s="14"/>
      <c r="T55" s="14"/>
      <c r="U55" s="14"/>
      <c r="V55" s="14"/>
      <c r="W55" s="6"/>
    </row>
    <row r="56" spans="11:23">
      <c r="K56" s="12"/>
      <c r="L56" s="3">
        <f t="shared" si="7"/>
        <v>0.49000000000000027</v>
      </c>
      <c r="M56" s="23">
        <f t="shared" si="3"/>
        <v>177.70801600322287</v>
      </c>
      <c r="N56" s="23">
        <f t="shared" si="4"/>
        <v>3.1015899864430132</v>
      </c>
      <c r="O56" s="2">
        <f t="shared" si="5"/>
        <v>0.49164062589730284</v>
      </c>
      <c r="P56" s="14"/>
      <c r="Q56" s="14"/>
      <c r="R56" s="14"/>
      <c r="S56" s="14"/>
      <c r="T56" s="14"/>
      <c r="U56" s="14"/>
      <c r="V56" s="14"/>
      <c r="W56" s="6"/>
    </row>
    <row r="57" spans="11:23">
      <c r="K57" s="12"/>
      <c r="L57" s="3">
        <f t="shared" si="7"/>
        <v>0.50000000000000022</v>
      </c>
      <c r="M57" s="23">
        <f t="shared" si="3"/>
        <v>180.00000000000006</v>
      </c>
      <c r="N57" s="23">
        <f t="shared" si="4"/>
        <v>3.141592653589794</v>
      </c>
      <c r="O57" s="2">
        <f t="shared" si="5"/>
        <v>0.49803224193273898</v>
      </c>
      <c r="P57" s="14"/>
      <c r="Q57" s="14"/>
      <c r="R57" s="14"/>
      <c r="S57" s="14"/>
      <c r="T57" s="14"/>
      <c r="U57" s="14"/>
      <c r="V57" s="14"/>
      <c r="W57" s="6"/>
    </row>
    <row r="58" spans="11:23">
      <c r="K58" s="12"/>
      <c r="L58" s="3">
        <f t="shared" si="7"/>
        <v>0.51000000000000023</v>
      </c>
      <c r="M58" s="23">
        <f t="shared" si="3"/>
        <v>182.29198399677722</v>
      </c>
      <c r="N58" s="23">
        <f t="shared" si="4"/>
        <v>3.1815953207365748</v>
      </c>
      <c r="O58" s="2">
        <f t="shared" si="5"/>
        <v>0.50432292956244085</v>
      </c>
      <c r="P58" s="14"/>
      <c r="Q58" s="14"/>
      <c r="R58" s="14"/>
      <c r="S58" s="14"/>
      <c r="T58" s="14"/>
      <c r="U58" s="14"/>
      <c r="V58" s="14"/>
      <c r="W58" s="6"/>
    </row>
    <row r="59" spans="11:23">
      <c r="K59" s="12"/>
      <c r="L59" s="3">
        <f t="shared" si="7"/>
        <v>0.52000000000000024</v>
      </c>
      <c r="M59" s="23">
        <f t="shared" si="3"/>
        <v>184.58488555191184</v>
      </c>
      <c r="N59" s="23">
        <f t="shared" si="4"/>
        <v>3.221614002297772</v>
      </c>
      <c r="O59" s="2">
        <f t="shared" si="5"/>
        <v>0.5105127033387864</v>
      </c>
      <c r="P59" s="14"/>
      <c r="Q59" s="14"/>
      <c r="R59" s="14"/>
      <c r="S59" s="14"/>
      <c r="T59" s="14"/>
      <c r="U59" s="14"/>
      <c r="V59" s="14"/>
      <c r="W59" s="6"/>
    </row>
    <row r="60" spans="11:23">
      <c r="K60" s="12"/>
      <c r="L60" s="3">
        <f t="shared" si="7"/>
        <v>0.53000000000000025</v>
      </c>
      <c r="M60" s="23">
        <f t="shared" si="3"/>
        <v>186.87962553503044</v>
      </c>
      <c r="N60" s="23">
        <f t="shared" si="4"/>
        <v>3.2616647704803508</v>
      </c>
      <c r="O60" s="2">
        <f t="shared" si="5"/>
        <v>0.51660150650848191</v>
      </c>
      <c r="P60" s="14"/>
      <c r="Q60" s="14"/>
      <c r="R60" s="14"/>
      <c r="S60" s="14"/>
      <c r="T60" s="14"/>
      <c r="U60" s="14"/>
      <c r="V60" s="14"/>
      <c r="W60" s="6"/>
    </row>
    <row r="61" spans="11:23">
      <c r="K61" s="12"/>
      <c r="L61" s="3">
        <f t="shared" si="7"/>
        <v>0.54000000000000026</v>
      </c>
      <c r="M61" s="23">
        <f t="shared" si="3"/>
        <v>189.17713147157173</v>
      </c>
      <c r="N61" s="23">
        <f t="shared" si="4"/>
        <v>3.3017638136571121</v>
      </c>
      <c r="O61" s="2">
        <f t="shared" si="5"/>
        <v>0.52258921108755829</v>
      </c>
      <c r="P61" s="14"/>
      <c r="Q61" s="14"/>
      <c r="R61" s="14"/>
      <c r="S61" s="14"/>
      <c r="T61" s="14"/>
      <c r="U61" s="14"/>
      <c r="V61" s="14"/>
      <c r="W61" s="6"/>
    </row>
    <row r="62" spans="11:23">
      <c r="K62" s="12"/>
      <c r="L62" s="3">
        <f t="shared" si="7"/>
        <v>0.55000000000000027</v>
      </c>
      <c r="M62" s="23">
        <f t="shared" si="3"/>
        <v>191.47834095453365</v>
      </c>
      <c r="N62" s="23">
        <f t="shared" si="4"/>
        <v>3.3419274959129139</v>
      </c>
      <c r="O62" s="2">
        <f t="shared" si="5"/>
        <v>0.52847561759170403</v>
      </c>
      <c r="P62" s="14"/>
      <c r="Q62" s="14"/>
      <c r="R62" s="14"/>
      <c r="S62" s="14"/>
      <c r="T62" s="14"/>
      <c r="U62" s="14"/>
      <c r="V62" s="14"/>
      <c r="W62" s="6"/>
    </row>
    <row r="63" spans="11:23">
      <c r="K63" s="12"/>
      <c r="L63" s="3">
        <f t="shared" si="7"/>
        <v>0.56000000000000028</v>
      </c>
      <c r="M63" s="23">
        <f t="shared" si="3"/>
        <v>193.78420515869283</v>
      </c>
      <c r="N63" s="23">
        <f t="shared" si="4"/>
        <v>3.3821724183793704</v>
      </c>
      <c r="O63" s="2">
        <f t="shared" si="5"/>
        <v>0.53426045441770376</v>
      </c>
      <c r="P63" s="14"/>
      <c r="Q63" s="14"/>
      <c r="R63" s="14"/>
      <c r="S63" s="14"/>
      <c r="T63" s="14"/>
      <c r="U63" s="14"/>
      <c r="V63" s="14"/>
      <c r="W63" s="6"/>
    </row>
    <row r="64" spans="11:23">
      <c r="K64" s="12"/>
      <c r="L64" s="3">
        <f t="shared" si="7"/>
        <v>0.57000000000000028</v>
      </c>
      <c r="M64" s="23">
        <f t="shared" si="3"/>
        <v>196.09569249462311</v>
      </c>
      <c r="N64" s="23">
        <f t="shared" si="4"/>
        <v>3.4225154830095059</v>
      </c>
      <c r="O64" s="2">
        <f t="shared" si="5"/>
        <v>0.53994337686733573</v>
      </c>
      <c r="P64" s="14"/>
      <c r="Q64" s="14"/>
      <c r="R64" s="14"/>
      <c r="S64" s="14"/>
      <c r="T64" s="14"/>
      <c r="U64" s="14"/>
      <c r="V64" s="14"/>
      <c r="W64" s="6"/>
    </row>
    <row r="65" spans="11:23">
      <c r="K65" s="12"/>
      <c r="L65" s="3">
        <f t="shared" si="7"/>
        <v>0.58000000000000029</v>
      </c>
      <c r="M65" s="23">
        <f t="shared" si="3"/>
        <v>198.41379244269186</v>
      </c>
      <c r="N65" s="23">
        <f t="shared" si="4"/>
        <v>3.4629739594936155</v>
      </c>
      <c r="O65" s="2">
        <f t="shared" si="5"/>
        <v>0.54552396580044438</v>
      </c>
      <c r="P65" s="14"/>
      <c r="Q65" s="14"/>
      <c r="R65" s="14"/>
      <c r="S65" s="14"/>
      <c r="T65" s="14"/>
      <c r="U65" s="14"/>
      <c r="V65" s="14"/>
      <c r="W65" s="6"/>
    </row>
    <row r="66" spans="11:23">
      <c r="K66" s="12"/>
      <c r="L66" s="3">
        <f t="shared" si="7"/>
        <v>0.5900000000000003</v>
      </c>
      <c r="M66" s="23">
        <f t="shared" si="3"/>
        <v>200.73951961095489</v>
      </c>
      <c r="N66" s="23">
        <f t="shared" si="4"/>
        <v>3.5035655560828896</v>
      </c>
      <c r="O66" s="2">
        <f t="shared" si="5"/>
        <v>0.55100172589890517</v>
      </c>
      <c r="P66" s="14"/>
      <c r="Q66" s="14"/>
      <c r="R66" s="14"/>
      <c r="S66" s="14"/>
      <c r="T66" s="14"/>
      <c r="U66" s="14"/>
      <c r="V66" s="14"/>
      <c r="W66" s="6"/>
    </row>
    <row r="67" spans="11:23">
      <c r="K67" s="12"/>
      <c r="L67" s="3">
        <f t="shared" si="7"/>
        <v>0.60000000000000031</v>
      </c>
      <c r="M67" s="23">
        <f t="shared" si="3"/>
        <v>203.07391806563103</v>
      </c>
      <c r="N67" s="23">
        <f t="shared" si="4"/>
        <v>3.5443084951704558</v>
      </c>
      <c r="O67" s="2">
        <f t="shared" si="5"/>
        <v>0.55637608351773116</v>
      </c>
      <c r="P67" s="14"/>
      <c r="Q67" s="14"/>
      <c r="R67" s="14"/>
      <c r="S67" s="14"/>
      <c r="T67" s="14"/>
      <c r="U67" s="14"/>
      <c r="V67" s="14"/>
      <c r="W67" s="6"/>
    </row>
    <row r="68" spans="11:23">
      <c r="K68" s="12"/>
      <c r="L68" s="3">
        <f t="shared" si="7"/>
        <v>0.61000000000000032</v>
      </c>
      <c r="M68" s="23">
        <f t="shared" si="3"/>
        <v>205.41806598879094</v>
      </c>
      <c r="N68" s="23">
        <f t="shared" si="4"/>
        <v>3.5852215945833832</v>
      </c>
      <c r="O68" s="2">
        <f t="shared" si="5"/>
        <v>0.56164638409346423</v>
      </c>
      <c r="P68" s="14"/>
      <c r="Q68" s="14"/>
      <c r="R68" s="14"/>
      <c r="S68" s="14"/>
      <c r="T68" s="14"/>
      <c r="U68" s="14"/>
      <c r="V68" s="14"/>
      <c r="W68" s="6"/>
    </row>
    <row r="69" spans="11:23">
      <c r="K69" s="12"/>
      <c r="L69" s="3">
        <f t="shared" si="7"/>
        <v>0.62000000000000033</v>
      </c>
      <c r="M69" s="23">
        <f t="shared" si="3"/>
        <v>207.77308072525807</v>
      </c>
      <c r="N69" s="23">
        <f t="shared" si="4"/>
        <v>3.6263243556677209</v>
      </c>
      <c r="O69" s="2">
        <f t="shared" si="5"/>
        <v>0.56681188907308322</v>
      </c>
      <c r="P69" s="14"/>
      <c r="Q69" s="14"/>
      <c r="R69" s="14"/>
      <c r="S69" s="14"/>
      <c r="T69" s="14"/>
      <c r="U69" s="14"/>
      <c r="V69" s="14"/>
      <c r="W69" s="6"/>
    </row>
    <row r="70" spans="11:23">
      <c r="K70" s="12"/>
      <c r="L70" s="3">
        <f t="shared" si="7"/>
        <v>0.63000000000000034</v>
      </c>
      <c r="M70" s="23">
        <f t="shared" si="3"/>
        <v>210.14012428977776</v>
      </c>
      <c r="N70" s="23">
        <f t="shared" si="4"/>
        <v>3.6676370594067325</v>
      </c>
      <c r="O70" s="2">
        <f t="shared" si="5"/>
        <v>0.57187177231872</v>
      </c>
      <c r="P70" s="14"/>
      <c r="Q70" s="14"/>
      <c r="R70" s="14"/>
      <c r="S70" s="14"/>
      <c r="T70" s="14"/>
      <c r="U70" s="14"/>
      <c r="V70" s="14"/>
      <c r="W70" s="6"/>
    </row>
    <row r="71" spans="11:23">
      <c r="K71" s="12"/>
      <c r="L71" s="3">
        <f t="shared" si="7"/>
        <v>0.64000000000000035</v>
      </c>
      <c r="M71" s="23">
        <f t="shared" si="3"/>
        <v>212.52040941662398</v>
      </c>
      <c r="N71" s="23">
        <f t="shared" si="4"/>
        <v>3.7091808720064501</v>
      </c>
      <c r="O71" s="2">
        <f t="shared" si="5"/>
        <v>0.5768251159342519</v>
      </c>
      <c r="P71" s="14"/>
      <c r="Q71" s="14"/>
      <c r="R71" s="14"/>
      <c r="S71" s="14"/>
      <c r="T71" s="14"/>
      <c r="U71" s="14"/>
      <c r="V71" s="14"/>
      <c r="W71" s="6"/>
    </row>
    <row r="72" spans="11:23">
      <c r="K72" s="12"/>
      <c r="L72" s="3">
        <f t="shared" si="7"/>
        <v>0.65000000000000036</v>
      </c>
      <c r="M72" s="23">
        <f t="shared" si="3"/>
        <v>214.91520624744427</v>
      </c>
      <c r="N72" s="23">
        <f t="shared" si="4"/>
        <v>3.7509779616205896</v>
      </c>
      <c r="O72" s="2">
        <f t="shared" si="5"/>
        <v>0.58167090544900413</v>
      </c>
      <c r="P72" s="14"/>
      <c r="Q72" s="14"/>
      <c r="R72" s="14"/>
      <c r="S72" s="14"/>
      <c r="T72" s="14"/>
      <c r="U72" s="14"/>
      <c r="V72" s="14"/>
      <c r="W72" s="6"/>
    </row>
    <row r="73" spans="11:23">
      <c r="K73" s="12"/>
      <c r="L73" s="3">
        <f t="shared" si="7"/>
        <v>0.66000000000000036</v>
      </c>
      <c r="M73" s="23">
        <f t="shared" ref="M73:M106" si="8">DEGREES(N73)</f>
        <v>217.32584976988502</v>
      </c>
      <c r="N73" s="23">
        <f t="shared" ref="N73:N106" si="9">2*ACOS(1-2*L73)</f>
        <v>3.7930516281790547</v>
      </c>
      <c r="O73" s="2">
        <f t="shared" ref="O73:O106" si="10">((N73-SIN(N73))^5/2^13/N73^2)^(1/8)</f>
        <v>0.5864080242809403</v>
      </c>
      <c r="P73" s="14"/>
      <c r="Q73" s="14"/>
      <c r="R73" s="14"/>
      <c r="S73" s="14"/>
      <c r="T73" s="14"/>
      <c r="U73" s="14"/>
      <c r="V73" s="14"/>
      <c r="W73" s="6"/>
    </row>
    <row r="74" spans="11:23">
      <c r="K74" s="12"/>
      <c r="L74" s="3">
        <f t="shared" ref="L74:L106" si="11">L73+0.01</f>
        <v>0.67000000000000037</v>
      </c>
      <c r="M74" s="23">
        <f t="shared" si="8"/>
        <v>219.75374814015777</v>
      </c>
      <c r="N74" s="23">
        <f t="shared" si="9"/>
        <v>3.8354264486441183</v>
      </c>
      <c r="O74" s="2">
        <f t="shared" si="10"/>
        <v>0.5910352473863506</v>
      </c>
      <c r="P74" s="14"/>
      <c r="Q74" s="14"/>
      <c r="R74" s="14"/>
      <c r="S74" s="14"/>
      <c r="T74" s="14"/>
      <c r="U74" s="14"/>
      <c r="V74" s="14"/>
      <c r="W74" s="6"/>
    </row>
    <row r="75" spans="11:23">
      <c r="K75" s="12"/>
      <c r="L75" s="3">
        <f t="shared" si="11"/>
        <v>0.68000000000000038</v>
      </c>
      <c r="M75" s="23">
        <f t="shared" si="8"/>
        <v>222.20039204818613</v>
      </c>
      <c r="N75" s="23">
        <f t="shared" si="9"/>
        <v>3.8781284404630747</v>
      </c>
      <c r="O75" s="2">
        <f t="shared" si="10"/>
        <v>0.5955512339844895</v>
      </c>
      <c r="P75" s="14"/>
      <c r="Q75" s="14"/>
      <c r="R75" s="14"/>
      <c r="S75" s="14"/>
      <c r="T75" s="14"/>
      <c r="U75" s="14"/>
      <c r="V75" s="14"/>
      <c r="W75" s="6"/>
    </row>
    <row r="76" spans="11:23">
      <c r="K76" s="12"/>
      <c r="L76" s="3">
        <f t="shared" si="11"/>
        <v>0.69000000000000039</v>
      </c>
      <c r="M76" s="23">
        <f t="shared" si="8"/>
        <v>224.66736531561071</v>
      </c>
      <c r="N76" s="23">
        <f t="shared" si="9"/>
        <v>3.9211852465383159</v>
      </c>
      <c r="O76" s="2">
        <f t="shared" si="10"/>
        <v>0.59995451922306386</v>
      </c>
      <c r="P76" s="14"/>
      <c r="Q76" s="14"/>
      <c r="R76" s="14"/>
      <c r="S76" s="14"/>
      <c r="T76" s="14"/>
      <c r="U76" s="14"/>
      <c r="V76" s="14"/>
      <c r="W76" s="6"/>
    </row>
    <row r="77" spans="11:23">
      <c r="K77" s="12"/>
      <c r="L77" s="3">
        <f t="shared" si="11"/>
        <v>0.7000000000000004</v>
      </c>
      <c r="M77" s="23">
        <f t="shared" si="8"/>
        <v>227.15635695640378</v>
      </c>
      <c r="N77" s="23">
        <f t="shared" si="9"/>
        <v>3.964626345724771</v>
      </c>
      <c r="O77" s="2">
        <f t="shared" si="10"/>
        <v>0.60424350462281662</v>
      </c>
      <c r="P77" s="14"/>
      <c r="Q77" s="14"/>
      <c r="R77" s="14"/>
      <c r="S77" s="14"/>
      <c r="T77" s="14"/>
      <c r="U77" s="14"/>
      <c r="V77" s="14"/>
      <c r="W77" s="6"/>
    </row>
    <row r="78" spans="11:23">
      <c r="K78" s="12"/>
      <c r="L78" s="3">
        <f t="shared" si="11"/>
        <v>0.71000000000000041</v>
      </c>
      <c r="M78" s="23">
        <f t="shared" si="8"/>
        <v>229.66917497940327</v>
      </c>
      <c r="N78" s="23">
        <f t="shared" si="9"/>
        <v>4.0084832937295669</v>
      </c>
      <c r="O78" s="2">
        <f t="shared" si="10"/>
        <v>0.6084164471053185</v>
      </c>
      <c r="P78" s="14"/>
      <c r="Q78" s="14"/>
      <c r="R78" s="14"/>
      <c r="S78" s="14"/>
      <c r="T78" s="14"/>
      <c r="U78" s="14"/>
      <c r="V78" s="14"/>
      <c r="W78" s="6"/>
    </row>
    <row r="79" spans="11:23">
      <c r="K79" s="12"/>
      <c r="L79" s="3">
        <f t="shared" si="11"/>
        <v>0.72000000000000042</v>
      </c>
      <c r="M79" s="23">
        <f t="shared" si="8"/>
        <v>232.20776227467988</v>
      </c>
      <c r="N79" s="23">
        <f t="shared" si="9"/>
        <v>4.0527900003814414</v>
      </c>
      <c r="O79" s="2">
        <f t="shared" si="10"/>
        <v>0.61247144636556738</v>
      </c>
      <c r="P79" s="14"/>
      <c r="Q79" s="14"/>
      <c r="R79" s="14"/>
      <c r="S79" s="14"/>
      <c r="T79" s="14"/>
      <c r="U79" s="14"/>
      <c r="V79" s="14"/>
      <c r="W79" s="6"/>
    </row>
    <row r="80" spans="11:23">
      <c r="K80" s="12"/>
      <c r="L80" s="3">
        <f t="shared" si="11"/>
        <v>0.73000000000000043</v>
      </c>
      <c r="M80" s="23">
        <f t="shared" si="8"/>
        <v>234.77421500530792</v>
      </c>
      <c r="N80" s="23">
        <f t="shared" si="9"/>
        <v>4.0975830506276996</v>
      </c>
      <c r="O80" s="2">
        <f t="shared" si="10"/>
        <v>0.61640643029767272</v>
      </c>
      <c r="P80" s="14"/>
      <c r="Q80" s="14"/>
      <c r="R80" s="14"/>
      <c r="S80" s="14"/>
      <c r="T80" s="14"/>
      <c r="U80" s="14"/>
      <c r="V80" s="14"/>
      <c r="W80" s="6"/>
    </row>
    <row r="81" spans="11:23">
      <c r="K81" s="12"/>
      <c r="L81" s="3">
        <f t="shared" si="11"/>
        <v>0.74000000000000044</v>
      </c>
      <c r="M81" s="23">
        <f t="shared" si="8"/>
        <v>237.37080402823796</v>
      </c>
      <c r="N81" s="23">
        <f t="shared" si="9"/>
        <v>4.1429020783989712</v>
      </c>
      <c r="O81" s="2">
        <f t="shared" si="10"/>
        <v>0.62021913811441554</v>
      </c>
      <c r="P81" s="14"/>
      <c r="Q81" s="14"/>
      <c r="R81" s="14"/>
      <c r="S81" s="14"/>
      <c r="T81" s="14"/>
      <c r="U81" s="14"/>
      <c r="V81" s="14"/>
      <c r="W81" s="6"/>
    </row>
    <row r="82" spans="11:23">
      <c r="K82" s="12"/>
      <c r="L82" s="3">
        <f t="shared" si="11"/>
        <v>0.75000000000000044</v>
      </c>
      <c r="M82" s="23">
        <f t="shared" si="8"/>
        <v>240.00000000000014</v>
      </c>
      <c r="N82" s="23">
        <f t="shared" si="9"/>
        <v>4.1887902047863932</v>
      </c>
      <c r="O82" s="2">
        <f t="shared" si="10"/>
        <v>0.62390710071533528</v>
      </c>
      <c r="P82" s="14"/>
      <c r="Q82" s="14"/>
      <c r="R82" s="14"/>
      <c r="S82" s="14"/>
      <c r="T82" s="14"/>
      <c r="U82" s="14"/>
      <c r="V82" s="14"/>
      <c r="W82" s="6"/>
    </row>
    <row r="83" spans="11:23">
      <c r="K83" s="12"/>
      <c r="L83" s="3">
        <f t="shared" si="11"/>
        <v>0.76000000000000045</v>
      </c>
      <c r="M83" s="23">
        <f t="shared" si="8"/>
        <v>242.66450299518866</v>
      </c>
      <c r="N83" s="23">
        <f t="shared" si="9"/>
        <v>4.2352945549816834</v>
      </c>
      <c r="O83" s="2">
        <f t="shared" si="10"/>
        <v>0.62746761774701065</v>
      </c>
      <c r="P83" s="14"/>
      <c r="Q83" s="14"/>
      <c r="R83" s="14"/>
      <c r="S83" s="14"/>
      <c r="T83" s="14"/>
      <c r="U83" s="14"/>
      <c r="V83" s="14"/>
      <c r="W83" s="6"/>
    </row>
    <row r="84" spans="11:23">
      <c r="K84" s="12"/>
      <c r="L84" s="3">
        <f t="shared" si="11"/>
        <v>0.77000000000000046</v>
      </c>
      <c r="M84" s="23">
        <f t="shared" si="8"/>
        <v>245.36727769251601</v>
      </c>
      <c r="N84" s="23">
        <f t="shared" si="9"/>
        <v>4.2824668723896391</v>
      </c>
      <c r="O84" s="2">
        <f t="shared" si="10"/>
        <v>0.63089773065478738</v>
      </c>
      <c r="P84" s="14"/>
      <c r="Q84" s="14"/>
      <c r="R84" s="14"/>
      <c r="S84" s="14"/>
      <c r="T84" s="14"/>
      <c r="U84" s="14"/>
      <c r="V84" s="14"/>
      <c r="W84" s="6"/>
    </row>
    <row r="85" spans="11:23">
      <c r="K85" s="12"/>
      <c r="L85" s="3">
        <f t="shared" si="11"/>
        <v>0.78000000000000047</v>
      </c>
      <c r="M85" s="23">
        <f t="shared" si="8"/>
        <v>248.11159548513598</v>
      </c>
      <c r="N85" s="23">
        <f t="shared" si="9"/>
        <v>4.3303642535919202</v>
      </c>
      <c r="O85" s="2">
        <f t="shared" si="10"/>
        <v>0.6341941908352996</v>
      </c>
      <c r="P85" s="14"/>
      <c r="Q85" s="14"/>
      <c r="R85" s="14"/>
      <c r="S85" s="14"/>
      <c r="T85" s="14"/>
      <c r="U85" s="14"/>
      <c r="V85" s="14"/>
      <c r="W85" s="6"/>
    </row>
    <row r="86" spans="11:23">
      <c r="K86" s="12"/>
      <c r="L86" s="3">
        <f t="shared" si="11"/>
        <v>0.79000000000000048</v>
      </c>
      <c r="M86" s="23">
        <f t="shared" si="8"/>
        <v>250.90108527835096</v>
      </c>
      <c r="N86" s="23">
        <f t="shared" si="9"/>
        <v>4.3790500349342976</v>
      </c>
      <c r="O86" s="2">
        <f t="shared" si="10"/>
        <v>0.63735342174653054</v>
      </c>
      <c r="P86" s="14"/>
      <c r="Q86" s="14"/>
      <c r="R86" s="14"/>
      <c r="S86" s="14"/>
      <c r="T86" s="14"/>
      <c r="U86" s="14"/>
      <c r="V86" s="14"/>
      <c r="W86" s="6"/>
    </row>
    <row r="87" spans="11:23">
      <c r="K87" s="12"/>
      <c r="L87" s="3">
        <f t="shared" si="11"/>
        <v>0.80000000000000049</v>
      </c>
      <c r="M87" s="23">
        <f t="shared" si="8"/>
        <v>253.73979529168818</v>
      </c>
      <c r="N87" s="23">
        <f t="shared" si="9"/>
        <v>4.4285948711763643</v>
      </c>
      <c r="O87" s="2">
        <f t="shared" si="10"/>
        <v>0.64037147349202062</v>
      </c>
      <c r="P87" s="14"/>
      <c r="Q87" s="14"/>
      <c r="R87" s="14"/>
      <c r="S87" s="14"/>
      <c r="T87" s="14"/>
      <c r="U87" s="14"/>
      <c r="V87" s="14"/>
      <c r="W87" s="6"/>
    </row>
    <row r="88" spans="11:23">
      <c r="K88" s="12"/>
      <c r="L88" s="3">
        <f t="shared" si="11"/>
        <v>0.8100000000000005</v>
      </c>
      <c r="M88" s="23">
        <f t="shared" si="8"/>
        <v>256.63226894733162</v>
      </c>
      <c r="N88" s="23">
        <f t="shared" si="9"/>
        <v>4.4790780599945386</v>
      </c>
      <c r="O88" s="2">
        <f t="shared" si="10"/>
        <v>0.64324396793164329</v>
      </c>
      <c r="P88" s="14"/>
      <c r="Q88" s="14"/>
      <c r="R88" s="14"/>
      <c r="S88" s="14"/>
      <c r="T88" s="14"/>
      <c r="U88" s="14"/>
      <c r="V88" s="14"/>
      <c r="W88" s="6"/>
    </row>
    <row r="89" spans="11:23">
      <c r="K89" s="12"/>
      <c r="L89" s="3">
        <f t="shared" si="11"/>
        <v>0.82000000000000051</v>
      </c>
      <c r="M89" s="23">
        <f t="shared" si="8"/>
        <v>259.58363899911461</v>
      </c>
      <c r="N89" s="23">
        <f t="shared" si="9"/>
        <v>4.5305891848429081</v>
      </c>
      <c r="O89" s="2">
        <f t="shared" si="10"/>
        <v>0.64596603172859501</v>
      </c>
      <c r="P89" s="14"/>
      <c r="Q89" s="14"/>
      <c r="R89" s="14"/>
      <c r="S89" s="14"/>
      <c r="T89" s="14"/>
      <c r="U89" s="14"/>
      <c r="V89" s="14"/>
      <c r="W89" s="6"/>
    </row>
    <row r="90" spans="11:23">
      <c r="K90" s="12"/>
      <c r="L90" s="3">
        <f t="shared" si="11"/>
        <v>0.83000000000000052</v>
      </c>
      <c r="M90" s="23">
        <f t="shared" si="8"/>
        <v>262.5997455834119</v>
      </c>
      <c r="N90" s="23">
        <f t="shared" si="9"/>
        <v>4.5832301753299749</v>
      </c>
      <c r="O90" s="2">
        <f t="shared" si="10"/>
        <v>0.64853221383783333</v>
      </c>
      <c r="P90" s="14"/>
      <c r="Q90" s="14"/>
      <c r="R90" s="14"/>
      <c r="S90" s="14"/>
      <c r="T90" s="14"/>
      <c r="U90" s="14"/>
      <c r="V90" s="14"/>
      <c r="W90" s="6"/>
    </row>
    <row r="91" spans="11:23">
      <c r="K91" s="12"/>
      <c r="L91" s="3">
        <f t="shared" si="11"/>
        <v>0.84000000000000052</v>
      </c>
      <c r="M91" s="23">
        <f t="shared" si="8"/>
        <v>265.68728608719289</v>
      </c>
      <c r="N91" s="23">
        <f t="shared" si="9"/>
        <v>4.6371179229096375</v>
      </c>
      <c r="O91" s="2">
        <f t="shared" si="10"/>
        <v>0.6509363826460659</v>
      </c>
      <c r="P91" s="14"/>
      <c r="Q91" s="14"/>
      <c r="R91" s="14"/>
      <c r="S91" s="14"/>
      <c r="T91" s="14"/>
      <c r="U91" s="14"/>
      <c r="V91" s="14"/>
      <c r="W91" s="6"/>
    </row>
    <row r="92" spans="11:23">
      <c r="K92" s="12"/>
      <c r="L92" s="3">
        <f t="shared" si="11"/>
        <v>0.85000000000000053</v>
      </c>
      <c r="M92" s="23">
        <f t="shared" si="8"/>
        <v>268.85400800161159</v>
      </c>
      <c r="N92" s="23">
        <f t="shared" si="9"/>
        <v>4.6923876468113024</v>
      </c>
      <c r="O92" s="2">
        <f t="shared" si="10"/>
        <v>0.65317159608222397</v>
      </c>
      <c r="P92" s="14"/>
      <c r="Q92" s="14"/>
      <c r="R92" s="14"/>
      <c r="S92" s="14"/>
      <c r="T92" s="14"/>
      <c r="U92" s="14"/>
      <c r="V92" s="14"/>
      <c r="W92" s="6"/>
    </row>
    <row r="93" spans="11:23">
      <c r="K93" s="12"/>
      <c r="L93" s="3">
        <f t="shared" si="11"/>
        <v>0.86000000000000054</v>
      </c>
      <c r="M93" s="23">
        <f t="shared" si="8"/>
        <v>272.10896087538254</v>
      </c>
      <c r="N93" s="23">
        <f t="shared" si="9"/>
        <v>4.7491972914558565</v>
      </c>
      <c r="O93" s="2">
        <f t="shared" si="10"/>
        <v>0.65522993519527595</v>
      </c>
      <c r="P93" s="14"/>
      <c r="Q93" s="14"/>
      <c r="R93" s="14"/>
      <c r="S93" s="14"/>
      <c r="T93" s="14"/>
      <c r="U93" s="14"/>
      <c r="V93" s="14"/>
      <c r="W93" s="6"/>
    </row>
    <row r="94" spans="11:23">
      <c r="K94" s="12"/>
      <c r="L94" s="3">
        <f t="shared" si="11"/>
        <v>0.87000000000000055</v>
      </c>
      <c r="M94" s="23">
        <f t="shared" si="8"/>
        <v>275.46283114085526</v>
      </c>
      <c r="N94" s="23">
        <f t="shared" si="9"/>
        <v>4.807733370273092</v>
      </c>
      <c r="O94" s="2">
        <f t="shared" si="10"/>
        <v>0.65710228738126475</v>
      </c>
      <c r="P94" s="14"/>
      <c r="Q94" s="14"/>
      <c r="R94" s="14"/>
      <c r="S94" s="14"/>
      <c r="T94" s="14"/>
      <c r="U94" s="14"/>
      <c r="V94" s="14"/>
      <c r="W94" s="6"/>
    </row>
    <row r="95" spans="11:23">
      <c r="K95" s="12"/>
      <c r="L95" s="3">
        <f t="shared" si="11"/>
        <v>0.88000000000000056</v>
      </c>
      <c r="M95" s="23">
        <f t="shared" si="8"/>
        <v>278.92839577736703</v>
      </c>
      <c r="N95" s="23">
        <f t="shared" si="9"/>
        <v>4.8682188836209033</v>
      </c>
      <c r="O95" s="2">
        <f t="shared" si="10"/>
        <v>0.65877805866003025</v>
      </c>
      <c r="P95" s="14"/>
      <c r="Q95" s="14"/>
      <c r="R95" s="14"/>
      <c r="S95" s="14"/>
      <c r="T95" s="14"/>
      <c r="U95" s="14"/>
      <c r="V95" s="14"/>
      <c r="W95" s="6"/>
    </row>
    <row r="96" spans="11:23">
      <c r="K96" s="12"/>
      <c r="L96" s="3">
        <f t="shared" si="11"/>
        <v>0.89000000000000057</v>
      </c>
      <c r="M96" s="23">
        <f t="shared" si="8"/>
        <v>282.52115080428888</v>
      </c>
      <c r="N96" s="23">
        <f t="shared" si="9"/>
        <v>4.9309242880582671</v>
      </c>
      <c r="O96" s="2">
        <f t="shared" si="10"/>
        <v>0.66024478340558168</v>
      </c>
      <c r="P96" s="14"/>
      <c r="Q96" s="14"/>
      <c r="R96" s="14"/>
      <c r="S96" s="14"/>
      <c r="T96" s="14"/>
      <c r="U96" s="14"/>
      <c r="V96" s="14"/>
      <c r="W96" s="6"/>
    </row>
    <row r="97" spans="11:23">
      <c r="K97" s="12"/>
      <c r="L97" s="3">
        <f t="shared" si="11"/>
        <v>0.90000000000000058</v>
      </c>
      <c r="M97" s="23">
        <f t="shared" si="8"/>
        <v>286.26020470831219</v>
      </c>
      <c r="N97" s="23">
        <f t="shared" si="9"/>
        <v>4.9961830895930213</v>
      </c>
      <c r="O97" s="2">
        <f t="shared" si="10"/>
        <v>0.66148758144922559</v>
      </c>
      <c r="P97" s="14"/>
      <c r="Q97" s="14"/>
      <c r="R97" s="14"/>
      <c r="S97" s="14"/>
      <c r="T97" s="14"/>
      <c r="U97" s="14"/>
      <c r="V97" s="14"/>
      <c r="W97" s="6"/>
    </row>
    <row r="98" spans="11:23">
      <c r="K98" s="12"/>
      <c r="L98" s="3">
        <f t="shared" si="11"/>
        <v>0.91000000000000059</v>
      </c>
      <c r="M98" s="23">
        <f t="shared" si="8"/>
        <v>290.16958750511185</v>
      </c>
      <c r="N98" s="23">
        <f t="shared" si="9"/>
        <v>5.0644146911180004</v>
      </c>
      <c r="O98" s="2">
        <f t="shared" si="10"/>
        <v>0.66248838007400201</v>
      </c>
      <c r="P98" s="14"/>
      <c r="Q98" s="14"/>
      <c r="R98" s="14"/>
      <c r="S98" s="14"/>
      <c r="T98" s="14"/>
      <c r="U98" s="14"/>
      <c r="V98" s="14"/>
      <c r="W98" s="6"/>
    </row>
    <row r="99" spans="11:23">
      <c r="K99" s="12"/>
      <c r="L99" s="3">
        <f t="shared" si="11"/>
        <v>0.9200000000000006</v>
      </c>
      <c r="M99" s="23">
        <f t="shared" si="8"/>
        <v>294.28023924222208</v>
      </c>
      <c r="N99" s="23">
        <f t="shared" si="9"/>
        <v>5.1361590983333976</v>
      </c>
      <c r="O99" s="2">
        <f t="shared" si="10"/>
        <v>0.66322475875499232</v>
      </c>
      <c r="P99" s="14"/>
      <c r="Q99" s="14"/>
      <c r="R99" s="14"/>
      <c r="S99" s="14"/>
      <c r="T99" s="14"/>
      <c r="U99" s="14"/>
      <c r="V99" s="14"/>
      <c r="W99" s="6"/>
    </row>
    <row r="100" spans="11:23">
      <c r="K100" s="12"/>
      <c r="L100" s="3">
        <f t="shared" si="11"/>
        <v>0.9300000000000006</v>
      </c>
      <c r="M100" s="23">
        <f t="shared" si="8"/>
        <v>298.63316578204865</v>
      </c>
      <c r="N100" s="23">
        <f t="shared" si="9"/>
        <v>5.2121319985508157</v>
      </c>
      <c r="O100" s="2">
        <f t="shared" si="10"/>
        <v>0.66366815794181278</v>
      </c>
      <c r="P100" s="14"/>
      <c r="Q100" s="14"/>
      <c r="R100" s="14"/>
      <c r="S100" s="14"/>
      <c r="T100" s="14"/>
      <c r="U100" s="14"/>
      <c r="V100" s="14"/>
      <c r="W100" s="6"/>
    </row>
    <row r="101" spans="11:23">
      <c r="K101" s="12"/>
      <c r="L101" s="3">
        <f t="shared" si="11"/>
        <v>0.94000000000000061</v>
      </c>
      <c r="M101" s="23">
        <f t="shared" si="8"/>
        <v>303.2847268473443</v>
      </c>
      <c r="N101" s="23">
        <f t="shared" si="9"/>
        <v>5.2933170544978001</v>
      </c>
      <c r="O101" s="2">
        <f t="shared" si="10"/>
        <v>0.66378094840324353</v>
      </c>
      <c r="P101" s="14"/>
      <c r="Q101" s="14"/>
      <c r="R101" s="14"/>
      <c r="S101" s="14"/>
      <c r="T101" s="14"/>
      <c r="U101" s="14"/>
      <c r="V101" s="14"/>
      <c r="W101" s="6"/>
    </row>
    <row r="102" spans="11:23">
      <c r="K102" s="12"/>
      <c r="L102" s="3">
        <f t="shared" si="11"/>
        <v>0.95000000000000062</v>
      </c>
      <c r="M102" s="23">
        <f t="shared" si="8"/>
        <v>308.31613447366612</v>
      </c>
      <c r="N102" s="23">
        <f t="shared" si="9"/>
        <v>5.3811316835870677</v>
      </c>
      <c r="O102" s="2">
        <f t="shared" si="10"/>
        <v>0.66351129476942416</v>
      </c>
      <c r="P102" s="14"/>
      <c r="Q102" s="14"/>
      <c r="R102" s="14"/>
      <c r="S102" s="14"/>
      <c r="T102" s="14"/>
      <c r="U102" s="14"/>
      <c r="V102" s="14"/>
      <c r="W102" s="6"/>
    </row>
    <row r="103" spans="11:23">
      <c r="K103" s="12"/>
      <c r="L103" s="3">
        <f t="shared" si="11"/>
        <v>0.96000000000000063</v>
      </c>
      <c r="M103" s="23">
        <f t="shared" si="8"/>
        <v>313.85216386873844</v>
      </c>
      <c r="N103" s="23">
        <f t="shared" si="9"/>
        <v>5.4777536240182698</v>
      </c>
      <c r="O103" s="2">
        <f t="shared" si="10"/>
        <v>0.66278329022070204</v>
      </c>
      <c r="P103" s="14"/>
      <c r="Q103" s="14"/>
      <c r="R103" s="14"/>
      <c r="S103" s="14"/>
      <c r="T103" s="14"/>
      <c r="U103" s="14"/>
      <c r="V103" s="14"/>
      <c r="W103" s="6"/>
    </row>
    <row r="104" spans="11:23">
      <c r="K104" s="12"/>
      <c r="L104" s="3">
        <f t="shared" si="11"/>
        <v>0.97000000000000064</v>
      </c>
      <c r="M104" s="23">
        <f t="shared" si="8"/>
        <v>320.10311282239502</v>
      </c>
      <c r="N104" s="23">
        <f t="shared" si="9"/>
        <v>5.5868532646336719</v>
      </c>
      <c r="O104" s="2">
        <f t="shared" si="10"/>
        <v>0.66147540751578271</v>
      </c>
      <c r="P104" s="14"/>
      <c r="Q104" s="14"/>
      <c r="R104" s="14"/>
      <c r="S104" s="14"/>
      <c r="T104" s="14"/>
      <c r="U104" s="14"/>
      <c r="V104" s="14"/>
      <c r="W104" s="6"/>
    </row>
    <row r="105" spans="11:23">
      <c r="K105" s="12"/>
      <c r="L105" s="3">
        <f t="shared" si="11"/>
        <v>0.98000000000000065</v>
      </c>
      <c r="M105" s="23">
        <f t="shared" si="8"/>
        <v>327.47959058337665</v>
      </c>
      <c r="N105" s="23">
        <f t="shared" si="9"/>
        <v>5.7155970887629399</v>
      </c>
      <c r="O105" s="2">
        <f t="shared" si="10"/>
        <v>0.65936316008384688</v>
      </c>
      <c r="P105" s="14"/>
      <c r="Q105" s="14"/>
      <c r="R105" s="14"/>
      <c r="S105" s="14"/>
      <c r="T105" s="14"/>
      <c r="U105" s="14"/>
      <c r="V105" s="14"/>
      <c r="W105" s="6"/>
    </row>
    <row r="106" spans="11:23">
      <c r="K106" s="12"/>
      <c r="L106" s="3">
        <f t="shared" si="11"/>
        <v>0.99000000000000066</v>
      </c>
      <c r="M106" s="23">
        <f t="shared" si="8"/>
        <v>337.04331809093361</v>
      </c>
      <c r="N106" s="23">
        <f t="shared" si="9"/>
        <v>5.8825156225333606</v>
      </c>
      <c r="O106" s="2">
        <f t="shared" si="10"/>
        <v>0.65590070446699245</v>
      </c>
      <c r="P106" s="14"/>
      <c r="Q106" s="14"/>
      <c r="R106" s="14"/>
      <c r="S106" s="14"/>
      <c r="T106" s="14"/>
      <c r="U106" s="14"/>
      <c r="V106" s="14"/>
      <c r="W106" s="6"/>
    </row>
    <row r="107" spans="11:23">
      <c r="K107" s="12"/>
      <c r="L107" s="12"/>
      <c r="M107" s="12"/>
      <c r="N107" s="12"/>
      <c r="O107" s="12"/>
      <c r="P107" s="12"/>
      <c r="Q107" s="12"/>
      <c r="R107" s="12"/>
      <c r="S107" s="12"/>
      <c r="T107" s="14"/>
      <c r="U107" s="14"/>
      <c r="V107" s="14"/>
      <c r="W107" s="6"/>
    </row>
    <row r="108" spans="11:23">
      <c r="K108" s="12"/>
      <c r="L108" s="12"/>
      <c r="M108" s="12"/>
      <c r="N108" s="12"/>
      <c r="O108" s="12"/>
      <c r="P108" s="14"/>
      <c r="Q108" s="14"/>
      <c r="R108" s="14"/>
      <c r="S108" s="14"/>
      <c r="T108" s="14"/>
      <c r="U108" s="14"/>
      <c r="V108" s="14"/>
      <c r="W108" s="6"/>
    </row>
    <row r="109" spans="11:23">
      <c r="K109" s="12"/>
      <c r="L109" s="12"/>
      <c r="M109" s="12"/>
      <c r="N109" s="12"/>
      <c r="O109" s="12"/>
      <c r="P109" s="14"/>
      <c r="Q109" s="14"/>
      <c r="R109" s="14"/>
      <c r="S109" s="14"/>
      <c r="T109" s="14"/>
      <c r="U109" s="14"/>
      <c r="V109" s="14"/>
      <c r="W109" s="6"/>
    </row>
    <row r="110" spans="11:23">
      <c r="K110" s="12"/>
      <c r="L110" s="12"/>
      <c r="M110" s="12"/>
      <c r="N110" s="12"/>
      <c r="O110" s="12"/>
      <c r="P110" s="14"/>
      <c r="Q110" s="14"/>
      <c r="R110" s="14"/>
      <c r="S110" s="14"/>
      <c r="T110" s="14"/>
      <c r="U110" s="14"/>
      <c r="V110" s="14"/>
      <c r="W110" s="6"/>
    </row>
    <row r="111" spans="11:23">
      <c r="K111" s="12"/>
      <c r="L111" s="12"/>
      <c r="M111" s="12"/>
      <c r="N111" s="12"/>
      <c r="O111" s="12"/>
      <c r="P111" s="14"/>
      <c r="Q111" s="14"/>
      <c r="R111" s="14"/>
      <c r="S111" s="14"/>
      <c r="T111" s="14"/>
      <c r="U111" s="14"/>
      <c r="V111" s="14"/>
      <c r="W111" s="6"/>
    </row>
    <row r="112" spans="11:23">
      <c r="K112" s="12"/>
      <c r="L112" s="12"/>
      <c r="M112" s="12"/>
      <c r="N112" s="12"/>
      <c r="O112" s="12"/>
      <c r="P112" s="14"/>
      <c r="Q112" s="14"/>
      <c r="R112" s="14"/>
      <c r="S112" s="14"/>
      <c r="T112" s="14"/>
      <c r="U112" s="14"/>
      <c r="V112" s="14"/>
      <c r="W112" s="6"/>
    </row>
    <row r="113" spans="11:23">
      <c r="K113" s="12"/>
      <c r="L113" s="12"/>
      <c r="M113" s="12"/>
      <c r="N113" s="12"/>
      <c r="O113" s="12"/>
      <c r="P113" s="14"/>
      <c r="Q113" s="14"/>
      <c r="R113" s="14"/>
      <c r="S113" s="14"/>
      <c r="T113" s="14"/>
      <c r="U113" s="14"/>
      <c r="V113" s="14"/>
      <c r="W113" s="6"/>
    </row>
    <row r="114" spans="11:23">
      <c r="K114" s="12"/>
      <c r="L114" s="12"/>
      <c r="M114" s="12"/>
      <c r="N114" s="12"/>
      <c r="O114" s="12"/>
      <c r="P114" s="14"/>
      <c r="Q114" s="14"/>
      <c r="R114" s="14"/>
      <c r="S114" s="14"/>
      <c r="T114" s="14"/>
      <c r="U114" s="14"/>
      <c r="V114" s="14"/>
      <c r="W114" s="6"/>
    </row>
    <row r="115" spans="11:23">
      <c r="K115" s="12"/>
      <c r="L115" s="12"/>
      <c r="M115" s="12"/>
      <c r="N115" s="12"/>
      <c r="O115" s="12"/>
      <c r="P115" s="14"/>
      <c r="Q115" s="14"/>
      <c r="R115" s="14"/>
      <c r="S115" s="14"/>
      <c r="T115" s="14"/>
      <c r="U115" s="14"/>
      <c r="V115" s="14"/>
      <c r="W115" s="6"/>
    </row>
    <row r="116" spans="11:23">
      <c r="K116" s="12"/>
      <c r="L116" s="12"/>
      <c r="M116" s="12"/>
      <c r="N116" s="12"/>
      <c r="O116" s="12"/>
      <c r="P116" s="14"/>
      <c r="Q116" s="14"/>
      <c r="R116" s="14"/>
      <c r="S116" s="14"/>
      <c r="T116" s="14"/>
      <c r="U116" s="14"/>
      <c r="V116" s="14"/>
      <c r="W116" s="6"/>
    </row>
    <row r="117" spans="11:23">
      <c r="K117" s="12"/>
      <c r="L117" s="12"/>
      <c r="M117" s="12"/>
      <c r="N117" s="12"/>
      <c r="O117" s="12"/>
      <c r="P117" s="14"/>
      <c r="Q117" s="14"/>
      <c r="R117" s="14"/>
      <c r="S117" s="14"/>
      <c r="T117" s="14"/>
      <c r="U117" s="14"/>
      <c r="V117" s="14"/>
      <c r="W117" s="6"/>
    </row>
    <row r="118" spans="11:23">
      <c r="K118" s="12"/>
      <c r="L118" s="12"/>
      <c r="M118" s="12"/>
      <c r="N118" s="12"/>
      <c r="O118" s="12"/>
      <c r="P118" s="14"/>
      <c r="Q118" s="14"/>
      <c r="R118" s="14"/>
      <c r="S118" s="14"/>
      <c r="T118" s="14"/>
      <c r="U118" s="14"/>
      <c r="V118" s="14"/>
      <c r="W118" s="6"/>
    </row>
    <row r="119" spans="11:23">
      <c r="K119" s="12"/>
      <c r="L119" s="12"/>
      <c r="M119" s="12"/>
      <c r="N119" s="12"/>
      <c r="O119" s="12"/>
      <c r="P119" s="14"/>
      <c r="Q119" s="14"/>
      <c r="R119" s="14"/>
      <c r="S119" s="14"/>
      <c r="T119" s="14"/>
      <c r="U119" s="14"/>
      <c r="V119" s="14"/>
      <c r="W119" s="6"/>
    </row>
    <row r="120" spans="11:23">
      <c r="K120" s="12"/>
      <c r="L120" s="12"/>
      <c r="M120" s="12"/>
      <c r="N120" s="12"/>
      <c r="O120" s="12"/>
      <c r="P120" s="14"/>
      <c r="Q120" s="14"/>
      <c r="R120" s="14"/>
      <c r="S120" s="14"/>
      <c r="T120" s="14"/>
      <c r="U120" s="14"/>
      <c r="V120" s="14"/>
      <c r="W120" s="6"/>
    </row>
    <row r="121" spans="11:23">
      <c r="K121" s="12"/>
      <c r="L121" s="12"/>
      <c r="M121" s="12"/>
      <c r="N121" s="12"/>
      <c r="O121" s="12"/>
      <c r="P121" s="14"/>
      <c r="Q121" s="14"/>
      <c r="R121" s="14"/>
      <c r="S121" s="14"/>
      <c r="T121" s="14"/>
      <c r="U121" s="14"/>
      <c r="V121" s="14"/>
      <c r="W121" s="6"/>
    </row>
    <row r="122" spans="11:23">
      <c r="K122" s="12"/>
      <c r="L122" s="12"/>
      <c r="M122" s="12"/>
      <c r="N122" s="12"/>
      <c r="O122" s="12"/>
      <c r="P122" s="14"/>
      <c r="Q122" s="14"/>
      <c r="R122" s="14"/>
      <c r="S122" s="14"/>
      <c r="T122" s="14"/>
      <c r="U122" s="14"/>
      <c r="V122" s="14"/>
      <c r="W122" s="6"/>
    </row>
    <row r="123" spans="11:23">
      <c r="K123" s="12"/>
      <c r="L123" s="12"/>
      <c r="M123" s="12"/>
      <c r="N123" s="12"/>
      <c r="O123" s="12"/>
      <c r="P123" s="14"/>
      <c r="Q123" s="14"/>
      <c r="R123" s="14"/>
      <c r="S123" s="14"/>
      <c r="T123" s="14"/>
      <c r="U123" s="14"/>
      <c r="V123" s="14"/>
      <c r="W123" s="6"/>
    </row>
    <row r="124" spans="11:23">
      <c r="K124" s="12"/>
      <c r="L124" s="12"/>
      <c r="M124" s="12"/>
      <c r="N124" s="12"/>
      <c r="O124" s="12"/>
      <c r="P124" s="14"/>
      <c r="Q124" s="14"/>
      <c r="R124" s="14"/>
      <c r="S124" s="14"/>
      <c r="T124" s="14"/>
      <c r="U124" s="14"/>
      <c r="V124" s="14"/>
      <c r="W124" s="6"/>
    </row>
    <row r="125" spans="11:23">
      <c r="K125" s="12"/>
      <c r="L125" s="12"/>
      <c r="M125" s="12"/>
      <c r="N125" s="12"/>
      <c r="O125" s="12"/>
      <c r="P125" s="14"/>
      <c r="Q125" s="14"/>
      <c r="R125" s="14"/>
      <c r="S125" s="14"/>
      <c r="T125" s="14"/>
      <c r="U125" s="14"/>
      <c r="V125" s="14"/>
      <c r="W125" s="6"/>
    </row>
    <row r="126" spans="11:23">
      <c r="K126" s="12"/>
      <c r="L126" s="12"/>
      <c r="M126" s="12"/>
      <c r="N126" s="12"/>
      <c r="O126" s="12"/>
      <c r="P126" s="14"/>
      <c r="Q126" s="14"/>
      <c r="R126" s="14"/>
      <c r="S126" s="14"/>
      <c r="T126" s="14"/>
      <c r="U126" s="14"/>
      <c r="V126" s="14"/>
      <c r="W126" s="6"/>
    </row>
    <row r="127" spans="11:23">
      <c r="K127" s="12"/>
      <c r="L127" s="12"/>
      <c r="M127" s="12"/>
      <c r="N127" s="12"/>
      <c r="O127" s="12"/>
      <c r="P127" s="14"/>
      <c r="Q127" s="14"/>
      <c r="R127" s="14"/>
      <c r="S127" s="14"/>
      <c r="T127" s="14"/>
      <c r="U127" s="14"/>
      <c r="V127" s="14"/>
      <c r="W127" s="6"/>
    </row>
    <row r="128" spans="11:23">
      <c r="K128" s="12"/>
      <c r="L128" s="12"/>
      <c r="M128" s="12"/>
      <c r="N128" s="12"/>
      <c r="O128" s="12"/>
      <c r="P128" s="14"/>
      <c r="Q128" s="14"/>
      <c r="R128" s="14"/>
      <c r="S128" s="14"/>
      <c r="T128" s="14"/>
      <c r="U128" s="14"/>
      <c r="V128" s="14"/>
      <c r="W128" s="6"/>
    </row>
    <row r="129" spans="11:23">
      <c r="K129" s="12"/>
      <c r="L129" s="12"/>
      <c r="M129" s="12"/>
      <c r="N129" s="12"/>
      <c r="O129" s="12"/>
      <c r="P129" s="14"/>
      <c r="Q129" s="14"/>
      <c r="R129" s="14"/>
      <c r="S129" s="14"/>
      <c r="T129" s="14"/>
      <c r="U129" s="14"/>
      <c r="V129" s="14"/>
      <c r="W129" s="6"/>
    </row>
    <row r="130" spans="11:23">
      <c r="K130" s="12"/>
      <c r="L130" s="12"/>
      <c r="M130" s="12"/>
      <c r="N130" s="12"/>
      <c r="O130" s="12"/>
      <c r="P130" s="14"/>
      <c r="Q130" s="14"/>
      <c r="R130" s="14"/>
      <c r="S130" s="14"/>
      <c r="T130" s="14"/>
      <c r="U130" s="14"/>
      <c r="V130" s="14"/>
      <c r="W130" s="6"/>
    </row>
    <row r="131" spans="11:23">
      <c r="K131" s="12"/>
      <c r="L131" s="12"/>
      <c r="M131" s="12"/>
      <c r="N131" s="12"/>
      <c r="O131" s="12"/>
      <c r="P131" s="14"/>
      <c r="Q131" s="14"/>
      <c r="R131" s="14"/>
      <c r="S131" s="14"/>
      <c r="T131" s="14"/>
      <c r="U131" s="14"/>
      <c r="V131" s="14"/>
      <c r="W131" s="6"/>
    </row>
    <row r="132" spans="11:23">
      <c r="K132" s="12"/>
      <c r="L132" s="12"/>
      <c r="M132" s="12"/>
      <c r="N132" s="12"/>
      <c r="O132" s="12"/>
      <c r="P132" s="14"/>
      <c r="Q132" s="14"/>
      <c r="R132" s="14"/>
      <c r="S132" s="14"/>
      <c r="T132" s="14"/>
      <c r="U132" s="14"/>
      <c r="V132" s="14"/>
      <c r="W132" s="6"/>
    </row>
    <row r="133" spans="11:23">
      <c r="K133" s="12"/>
      <c r="L133" s="12"/>
      <c r="M133" s="12"/>
      <c r="N133" s="12"/>
      <c r="O133" s="12"/>
      <c r="P133" s="14"/>
      <c r="Q133" s="14"/>
      <c r="R133" s="14"/>
      <c r="S133" s="14"/>
      <c r="T133" s="14"/>
      <c r="U133" s="14"/>
      <c r="V133" s="14"/>
      <c r="W133" s="6"/>
    </row>
    <row r="134" spans="11:23">
      <c r="K134" s="12"/>
      <c r="L134" s="12"/>
      <c r="M134" s="12"/>
      <c r="N134" s="12"/>
      <c r="O134" s="12"/>
      <c r="P134" s="14"/>
      <c r="Q134" s="14"/>
      <c r="R134" s="14"/>
      <c r="S134" s="14"/>
      <c r="T134" s="14"/>
      <c r="U134" s="14"/>
      <c r="V134" s="14"/>
      <c r="W134" s="6"/>
    </row>
    <row r="135" spans="11:23">
      <c r="K135" s="12"/>
      <c r="L135" s="12"/>
      <c r="M135" s="12"/>
      <c r="N135" s="12"/>
      <c r="O135" s="12"/>
      <c r="P135" s="14"/>
      <c r="Q135" s="14"/>
      <c r="R135" s="14"/>
      <c r="S135" s="14"/>
      <c r="T135" s="14"/>
      <c r="U135" s="14"/>
      <c r="V135" s="14"/>
      <c r="W135" s="6"/>
    </row>
    <row r="136" spans="11:23">
      <c r="K136" s="12"/>
      <c r="L136" s="12"/>
      <c r="M136" s="12"/>
      <c r="N136" s="12"/>
      <c r="O136" s="12"/>
      <c r="P136" s="14"/>
      <c r="Q136" s="14"/>
      <c r="R136" s="14"/>
      <c r="S136" s="14"/>
      <c r="T136" s="14"/>
      <c r="U136" s="14"/>
      <c r="V136" s="14"/>
      <c r="W136" s="6"/>
    </row>
    <row r="137" spans="11:23">
      <c r="K137" s="12"/>
      <c r="L137" s="12"/>
      <c r="M137" s="12"/>
      <c r="N137" s="12"/>
      <c r="O137" s="12"/>
      <c r="P137" s="14"/>
      <c r="Q137" s="14"/>
      <c r="R137" s="14"/>
      <c r="S137" s="14"/>
      <c r="T137" s="14"/>
      <c r="U137" s="14"/>
      <c r="V137" s="14"/>
      <c r="W137" s="6"/>
    </row>
    <row r="138" spans="11:23">
      <c r="K138" s="12"/>
      <c r="L138" s="12"/>
      <c r="M138" s="12"/>
      <c r="N138" s="12"/>
      <c r="O138" s="12"/>
      <c r="P138" s="14"/>
      <c r="Q138" s="14"/>
      <c r="R138" s="14"/>
      <c r="S138" s="14"/>
      <c r="T138" s="14"/>
      <c r="U138" s="14"/>
      <c r="V138" s="14"/>
      <c r="W138" s="6"/>
    </row>
    <row r="139" spans="11:23">
      <c r="K139" s="12"/>
      <c r="L139" s="12"/>
      <c r="M139" s="12"/>
      <c r="N139" s="12"/>
      <c r="O139" s="12"/>
      <c r="P139" s="14"/>
      <c r="Q139" s="14"/>
      <c r="R139" s="14"/>
      <c r="S139" s="14"/>
      <c r="T139" s="14"/>
      <c r="U139" s="14"/>
      <c r="V139" s="14"/>
      <c r="W139" s="6"/>
    </row>
    <row r="140" spans="11:23">
      <c r="K140" s="12"/>
      <c r="L140" s="12"/>
      <c r="M140" s="12"/>
      <c r="N140" s="12"/>
      <c r="O140" s="12"/>
      <c r="P140" s="14"/>
      <c r="Q140" s="14"/>
      <c r="R140" s="14"/>
      <c r="S140" s="14"/>
      <c r="T140" s="14"/>
      <c r="U140" s="14"/>
      <c r="V140" s="14"/>
      <c r="W140" s="6"/>
    </row>
    <row r="141" spans="11:23">
      <c r="K141" s="12"/>
      <c r="L141" s="12"/>
      <c r="M141" s="12"/>
      <c r="N141" s="12"/>
      <c r="O141" s="12"/>
      <c r="P141" s="14"/>
      <c r="Q141" s="14"/>
      <c r="R141" s="14"/>
      <c r="S141" s="14"/>
      <c r="T141" s="14"/>
      <c r="U141" s="14"/>
      <c r="V141" s="14"/>
      <c r="W141" s="6"/>
    </row>
    <row r="142" spans="11:23">
      <c r="K142" s="12"/>
      <c r="L142" s="12"/>
      <c r="M142" s="12"/>
      <c r="N142" s="12"/>
      <c r="O142" s="12"/>
      <c r="P142" s="14"/>
      <c r="Q142" s="14"/>
      <c r="R142" s="14"/>
      <c r="S142" s="14"/>
      <c r="T142" s="14"/>
      <c r="U142" s="14"/>
      <c r="V142" s="14"/>
      <c r="W142" s="6"/>
    </row>
    <row r="143" spans="11:23">
      <c r="K143" s="12"/>
      <c r="L143" s="12"/>
      <c r="M143" s="12"/>
      <c r="N143" s="12"/>
      <c r="O143" s="12"/>
      <c r="P143" s="14"/>
      <c r="Q143" s="14"/>
      <c r="R143" s="14"/>
      <c r="S143" s="14"/>
      <c r="T143" s="14"/>
      <c r="U143" s="14"/>
      <c r="V143" s="14"/>
    </row>
    <row r="144" spans="11:23">
      <c r="K144" s="12"/>
      <c r="L144" s="12"/>
      <c r="M144" s="12"/>
      <c r="N144" s="12"/>
      <c r="O144" s="12"/>
      <c r="P144" s="14"/>
      <c r="Q144" s="14"/>
      <c r="R144" s="14"/>
      <c r="S144" s="14"/>
      <c r="T144" s="14"/>
      <c r="U144" s="14"/>
      <c r="V144" s="14"/>
    </row>
    <row r="145" spans="11:22">
      <c r="K145" s="12"/>
      <c r="L145" s="12"/>
      <c r="M145" s="12"/>
      <c r="N145" s="12"/>
      <c r="O145" s="12"/>
      <c r="P145" s="14"/>
      <c r="Q145" s="14"/>
      <c r="R145" s="14"/>
      <c r="S145" s="14"/>
      <c r="T145" s="14"/>
      <c r="U145" s="14"/>
      <c r="V145" s="14"/>
    </row>
    <row r="146" spans="11:22">
      <c r="K146" s="12"/>
      <c r="L146" s="12"/>
      <c r="M146" s="12"/>
      <c r="N146" s="12"/>
      <c r="O146" s="12"/>
      <c r="P146" s="14"/>
      <c r="Q146" s="14"/>
      <c r="R146" s="14"/>
      <c r="S146" s="14"/>
      <c r="T146" s="14"/>
      <c r="U146" s="14"/>
      <c r="V146" s="14"/>
    </row>
    <row r="147" spans="11:22">
      <c r="K147" s="12"/>
      <c r="L147" s="12"/>
      <c r="M147" s="12"/>
      <c r="N147" s="12"/>
      <c r="O147" s="12"/>
      <c r="P147" s="14"/>
      <c r="Q147" s="14"/>
      <c r="R147" s="14"/>
      <c r="S147" s="14"/>
      <c r="T147" s="14"/>
      <c r="U147" s="14"/>
      <c r="V147" s="14"/>
    </row>
    <row r="148" spans="11:22">
      <c r="K148" s="12"/>
      <c r="L148" s="12"/>
      <c r="M148" s="12"/>
      <c r="N148" s="12"/>
      <c r="O148" s="12"/>
      <c r="P148" s="14"/>
      <c r="Q148" s="14"/>
      <c r="R148" s="14"/>
      <c r="S148" s="14"/>
      <c r="T148" s="14"/>
      <c r="U148" s="14"/>
      <c r="V148" s="14"/>
    </row>
    <row r="149" spans="11:22">
      <c r="K149" s="12"/>
      <c r="L149" s="12"/>
      <c r="M149" s="12"/>
      <c r="N149" s="12"/>
      <c r="O149" s="12"/>
      <c r="P149" s="14"/>
      <c r="Q149" s="14"/>
      <c r="R149" s="14"/>
      <c r="S149" s="14"/>
      <c r="T149" s="14"/>
      <c r="U149" s="14"/>
      <c r="V149" s="14"/>
    </row>
    <row r="150" spans="11:22">
      <c r="K150" s="12"/>
      <c r="L150" s="12"/>
      <c r="M150" s="12"/>
      <c r="N150" s="12"/>
      <c r="O150" s="12"/>
      <c r="P150" s="14"/>
      <c r="Q150" s="14"/>
      <c r="R150" s="14"/>
      <c r="S150" s="14"/>
      <c r="T150" s="14"/>
      <c r="U150" s="14"/>
      <c r="V150" s="14"/>
    </row>
    <row r="151" spans="11:22">
      <c r="K151" s="12"/>
      <c r="L151" s="12"/>
      <c r="M151" s="12"/>
      <c r="N151" s="12"/>
      <c r="O151" s="12"/>
      <c r="P151" s="14"/>
      <c r="Q151" s="14"/>
      <c r="R151" s="14"/>
      <c r="S151" s="14"/>
      <c r="T151" s="14"/>
      <c r="U151" s="14"/>
      <c r="V151" s="14"/>
    </row>
    <row r="152" spans="11:22">
      <c r="K152" s="12"/>
      <c r="L152" s="12"/>
      <c r="M152" s="12"/>
      <c r="N152" s="12"/>
      <c r="O152" s="12"/>
      <c r="P152" s="14"/>
      <c r="Q152" s="14"/>
      <c r="R152" s="14"/>
      <c r="S152" s="14"/>
      <c r="T152" s="14"/>
      <c r="U152" s="14"/>
      <c r="V152" s="14"/>
    </row>
    <row r="153" spans="11:22">
      <c r="K153" s="12"/>
      <c r="L153" s="12"/>
      <c r="M153" s="12"/>
      <c r="N153" s="12"/>
      <c r="O153" s="12"/>
      <c r="P153" s="14"/>
      <c r="Q153" s="14"/>
      <c r="R153" s="14"/>
      <c r="S153" s="14"/>
      <c r="T153" s="14"/>
      <c r="U153" s="14"/>
      <c r="V153" s="14"/>
    </row>
    <row r="154" spans="11:22">
      <c r="K154" s="12"/>
      <c r="L154" s="12"/>
      <c r="M154" s="12"/>
      <c r="N154" s="12"/>
      <c r="O154" s="12"/>
      <c r="P154" s="14"/>
      <c r="Q154" s="14"/>
      <c r="R154" s="14"/>
      <c r="S154" s="14"/>
      <c r="T154" s="14"/>
      <c r="U154" s="14"/>
      <c r="V154" s="14"/>
    </row>
    <row r="155" spans="11:22">
      <c r="K155" s="12"/>
      <c r="L155" s="12"/>
      <c r="M155" s="12"/>
      <c r="N155" s="12"/>
      <c r="O155" s="12"/>
      <c r="P155" s="14"/>
      <c r="Q155" s="14"/>
      <c r="R155" s="14"/>
      <c r="S155" s="14"/>
      <c r="T155" s="14"/>
      <c r="U155" s="14"/>
      <c r="V155" s="14"/>
    </row>
    <row r="156" spans="11:22">
      <c r="K156" s="12"/>
      <c r="L156" s="12"/>
      <c r="M156" s="12"/>
      <c r="N156" s="12"/>
      <c r="O156" s="12"/>
      <c r="P156" s="14"/>
      <c r="Q156" s="14"/>
      <c r="R156" s="14"/>
      <c r="S156" s="14"/>
      <c r="T156" s="14"/>
      <c r="U156" s="14"/>
      <c r="V156" s="14"/>
    </row>
    <row r="157" spans="11:22">
      <c r="K157" s="12"/>
      <c r="L157" s="12"/>
      <c r="M157" s="12"/>
      <c r="N157" s="12"/>
      <c r="O157" s="12"/>
      <c r="P157" s="14"/>
      <c r="Q157" s="14"/>
      <c r="R157" s="14"/>
      <c r="S157" s="14"/>
      <c r="T157" s="14"/>
      <c r="U157" s="14"/>
      <c r="V157" s="14"/>
    </row>
    <row r="158" spans="11:22">
      <c r="K158" s="12"/>
      <c r="L158" s="12"/>
      <c r="M158" s="12"/>
      <c r="N158" s="12"/>
      <c r="O158" s="12"/>
      <c r="P158" s="14"/>
      <c r="Q158" s="14"/>
      <c r="R158" s="14"/>
      <c r="S158" s="14"/>
      <c r="T158" s="14"/>
      <c r="U158" s="14"/>
      <c r="V158" s="14"/>
    </row>
    <row r="159" spans="11:22">
      <c r="K159" s="12"/>
      <c r="L159" s="12"/>
      <c r="M159" s="12"/>
      <c r="N159" s="12"/>
      <c r="O159" s="12"/>
      <c r="P159" s="14"/>
      <c r="Q159" s="14"/>
      <c r="R159" s="14"/>
      <c r="S159" s="14"/>
      <c r="T159" s="14"/>
      <c r="U159" s="14"/>
      <c r="V159" s="14"/>
    </row>
    <row r="160" spans="11:22">
      <c r="K160" s="12"/>
      <c r="L160" s="12"/>
      <c r="M160" s="12"/>
      <c r="N160" s="12"/>
      <c r="O160" s="12"/>
      <c r="P160" s="14"/>
      <c r="Q160" s="14"/>
      <c r="R160" s="14"/>
      <c r="S160" s="14"/>
      <c r="T160" s="14"/>
      <c r="U160" s="14"/>
      <c r="V160" s="14"/>
    </row>
    <row r="161" spans="16:22">
      <c r="P161" s="14"/>
      <c r="Q161" s="14"/>
      <c r="R161" s="14"/>
      <c r="S161" s="14"/>
      <c r="T161" s="14"/>
      <c r="U161" s="14"/>
      <c r="V161" s="14"/>
    </row>
    <row r="162" spans="16:22">
      <c r="P162" s="14"/>
      <c r="Q162" s="14"/>
      <c r="R162" s="14"/>
      <c r="S162" s="14"/>
      <c r="T162" s="14"/>
      <c r="U162" s="14"/>
      <c r="V162" s="14"/>
    </row>
  </sheetData>
  <sheetProtection algorithmName="SHA-512" hashValue="p1dQ6L5/knk9UiUPeSLRz5md3qbQB8buY3prJ7UM3IthjAUxp+u97kZN71LPhY7aPtakRLhRCOhMVcB5SCIjEA==" saltValue="yhrZ6R2js4BKcSGWkFw0ow==" spinCount="100000" sheet="1" objects="1" scenarios="1"/>
  <mergeCells count="13">
    <mergeCell ref="L6:O6"/>
    <mergeCell ref="B2:E2"/>
    <mergeCell ref="B3:E3"/>
    <mergeCell ref="B4:E4"/>
    <mergeCell ref="B5:E5"/>
    <mergeCell ref="G6:J6"/>
    <mergeCell ref="B22:E22"/>
    <mergeCell ref="B23:E23"/>
    <mergeCell ref="C31:E31"/>
    <mergeCell ref="B11:E11"/>
    <mergeCell ref="B12:E12"/>
    <mergeCell ref="B16:E16"/>
    <mergeCell ref="B17:E1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workbookViewId="0">
      <selection sqref="A1:E1"/>
    </sheetView>
  </sheetViews>
  <sheetFormatPr defaultRowHeight="15"/>
  <cols>
    <col min="1" max="1" width="67" style="5" customWidth="1"/>
    <col min="2" max="5" width="12.140625" style="5" customWidth="1"/>
    <col min="6" max="16384" width="9.140625" style="5"/>
  </cols>
  <sheetData>
    <row r="1" spans="1:6" ht="21.75">
      <c r="A1" s="80" t="s">
        <v>117</v>
      </c>
      <c r="B1" s="80"/>
      <c r="C1" s="80"/>
      <c r="D1" s="80"/>
      <c r="E1" s="80"/>
      <c r="F1" s="6"/>
    </row>
    <row r="2" spans="1:6" ht="15.75">
      <c r="A2" s="77" t="s">
        <v>11</v>
      </c>
      <c r="B2" s="78" t="s">
        <v>12</v>
      </c>
      <c r="C2" s="78"/>
      <c r="D2" s="78"/>
      <c r="E2" s="78"/>
      <c r="F2" s="6"/>
    </row>
    <row r="3" spans="1:6" ht="15.75">
      <c r="A3" s="77"/>
      <c r="B3" s="46" t="s">
        <v>13</v>
      </c>
      <c r="C3" s="46" t="s">
        <v>14</v>
      </c>
      <c r="D3" s="46" t="s">
        <v>15</v>
      </c>
      <c r="E3" s="46" t="s">
        <v>16</v>
      </c>
      <c r="F3" s="6"/>
    </row>
    <row r="4" spans="1:6" ht="15.75">
      <c r="A4" s="47" t="s">
        <v>17</v>
      </c>
      <c r="B4" s="48" t="s">
        <v>18</v>
      </c>
      <c r="C4" s="48" t="s">
        <v>19</v>
      </c>
      <c r="D4" s="48" t="s">
        <v>20</v>
      </c>
      <c r="E4" s="48" t="s">
        <v>21</v>
      </c>
      <c r="F4" s="6"/>
    </row>
    <row r="5" spans="1:6" ht="15.75">
      <c r="A5" s="47" t="s">
        <v>22</v>
      </c>
      <c r="B5" s="48" t="s">
        <v>23</v>
      </c>
      <c r="C5" s="48" t="s">
        <v>24</v>
      </c>
      <c r="D5" s="48" t="s">
        <v>25</v>
      </c>
      <c r="E5" s="48" t="s">
        <v>18</v>
      </c>
      <c r="F5" s="6"/>
    </row>
    <row r="6" spans="1:6" ht="15.75">
      <c r="A6" s="47" t="s">
        <v>26</v>
      </c>
      <c r="B6" s="48" t="s">
        <v>20</v>
      </c>
      <c r="C6" s="48" t="s">
        <v>27</v>
      </c>
      <c r="D6" s="48" t="s">
        <v>27</v>
      </c>
      <c r="E6" s="48" t="s">
        <v>28</v>
      </c>
      <c r="F6" s="6"/>
    </row>
    <row r="7" spans="1:6" ht="15.75">
      <c r="A7" s="47" t="s">
        <v>29</v>
      </c>
      <c r="B7" s="48" t="s">
        <v>30</v>
      </c>
      <c r="C7" s="48" t="s">
        <v>23</v>
      </c>
      <c r="D7" s="48" t="s">
        <v>25</v>
      </c>
      <c r="E7" s="48" t="s">
        <v>18</v>
      </c>
      <c r="F7" s="6"/>
    </row>
    <row r="8" spans="1:6" ht="15.75">
      <c r="A8" s="47" t="s">
        <v>31</v>
      </c>
      <c r="B8" s="48" t="s">
        <v>32</v>
      </c>
      <c r="C8" s="48" t="s">
        <v>30</v>
      </c>
      <c r="D8" s="48" t="s">
        <v>23</v>
      </c>
      <c r="E8" s="48" t="s">
        <v>25</v>
      </c>
      <c r="F8" s="6"/>
    </row>
    <row r="9" spans="1:6" ht="15.75">
      <c r="A9" s="47" t="s">
        <v>33</v>
      </c>
      <c r="B9" s="48" t="s">
        <v>28</v>
      </c>
      <c r="C9" s="48" t="s">
        <v>34</v>
      </c>
      <c r="D9" s="48" t="s">
        <v>35</v>
      </c>
      <c r="E9" s="48" t="s">
        <v>36</v>
      </c>
      <c r="F9" s="6"/>
    </row>
    <row r="10" spans="1:6" ht="15.75">
      <c r="A10" s="47" t="s">
        <v>37</v>
      </c>
      <c r="B10" s="48" t="s">
        <v>38</v>
      </c>
      <c r="C10" s="48" t="s">
        <v>21</v>
      </c>
      <c r="D10" s="48" t="s">
        <v>27</v>
      </c>
      <c r="E10" s="48" t="s">
        <v>28</v>
      </c>
      <c r="F10" s="6"/>
    </row>
    <row r="11" spans="1:6" ht="15.75">
      <c r="A11" s="47" t="s">
        <v>39</v>
      </c>
      <c r="B11" s="48" t="s">
        <v>20</v>
      </c>
      <c r="C11" s="48" t="s">
        <v>21</v>
      </c>
      <c r="D11" s="48" t="s">
        <v>28</v>
      </c>
      <c r="E11" s="48" t="s">
        <v>34</v>
      </c>
      <c r="F11" s="6"/>
    </row>
    <row r="12" spans="1:6" ht="15.75">
      <c r="A12" s="47" t="s">
        <v>40</v>
      </c>
      <c r="B12" s="48" t="s">
        <v>30</v>
      </c>
      <c r="C12" s="48" t="s">
        <v>24</v>
      </c>
      <c r="D12" s="48" t="s">
        <v>41</v>
      </c>
      <c r="E12" s="48" t="s">
        <v>42</v>
      </c>
      <c r="F12" s="6"/>
    </row>
    <row r="13" spans="1:6" ht="15.75">
      <c r="A13" s="47" t="s">
        <v>43</v>
      </c>
      <c r="B13" s="48" t="s">
        <v>18</v>
      </c>
      <c r="C13" s="48" t="s">
        <v>19</v>
      </c>
      <c r="D13" s="48" t="s">
        <v>44</v>
      </c>
      <c r="E13" s="48" t="s">
        <v>20</v>
      </c>
      <c r="F13" s="6"/>
    </row>
    <row r="14" spans="1:6" ht="15.75">
      <c r="A14" s="47" t="s">
        <v>45</v>
      </c>
      <c r="B14" s="48" t="s">
        <v>20</v>
      </c>
      <c r="C14" s="48" t="s">
        <v>38</v>
      </c>
      <c r="D14" s="48" t="s">
        <v>21</v>
      </c>
      <c r="E14" s="48" t="s">
        <v>27</v>
      </c>
      <c r="F14" s="6"/>
    </row>
    <row r="15" spans="1:6" ht="15.75">
      <c r="A15" s="47" t="s">
        <v>46</v>
      </c>
      <c r="B15" s="48" t="s">
        <v>32</v>
      </c>
      <c r="C15" s="48" t="s">
        <v>30</v>
      </c>
      <c r="D15" s="48" t="s">
        <v>24</v>
      </c>
      <c r="E15" s="48" t="s">
        <v>18</v>
      </c>
      <c r="F15" s="6"/>
    </row>
    <row r="16" spans="1:6" ht="15.75">
      <c r="A16" s="47" t="s">
        <v>47</v>
      </c>
      <c r="B16" s="48" t="s">
        <v>32</v>
      </c>
      <c r="C16" s="48" t="s">
        <v>23</v>
      </c>
      <c r="D16" s="48" t="s">
        <v>25</v>
      </c>
      <c r="E16" s="48" t="s">
        <v>18</v>
      </c>
      <c r="F16" s="6"/>
    </row>
    <row r="17" spans="1:6" ht="15.75">
      <c r="A17" s="47" t="s">
        <v>48</v>
      </c>
      <c r="B17" s="48" t="s">
        <v>49</v>
      </c>
      <c r="C17" s="48" t="s">
        <v>30</v>
      </c>
      <c r="D17" s="48" t="s">
        <v>23</v>
      </c>
      <c r="E17" s="48" t="s">
        <v>24</v>
      </c>
      <c r="F17" s="6"/>
    </row>
    <row r="18" spans="1:6" ht="15.75">
      <c r="A18" s="47" t="s">
        <v>50</v>
      </c>
      <c r="B18" s="48" t="s">
        <v>51</v>
      </c>
      <c r="C18" s="48" t="s">
        <v>21</v>
      </c>
      <c r="D18" s="48" t="s">
        <v>28</v>
      </c>
      <c r="E18" s="48" t="s">
        <v>36</v>
      </c>
      <c r="F18" s="6"/>
    </row>
    <row r="19" spans="1:6" ht="15.75">
      <c r="A19" s="47" t="s">
        <v>52</v>
      </c>
      <c r="B19" s="48" t="s">
        <v>32</v>
      </c>
      <c r="C19" s="48" t="s">
        <v>30</v>
      </c>
      <c r="D19" s="48" t="s">
        <v>23</v>
      </c>
      <c r="E19" s="48" t="s">
        <v>25</v>
      </c>
      <c r="F19" s="6"/>
    </row>
    <row r="20" spans="1:6" ht="15.75">
      <c r="A20" s="47" t="s">
        <v>53</v>
      </c>
      <c r="B20" s="48" t="s">
        <v>49</v>
      </c>
      <c r="C20" s="48" t="s">
        <v>32</v>
      </c>
      <c r="D20" s="48" t="s">
        <v>30</v>
      </c>
      <c r="E20" s="48" t="s">
        <v>23</v>
      </c>
      <c r="F20" s="6"/>
    </row>
    <row r="21" spans="1:6" ht="15.75">
      <c r="A21" s="47" t="s">
        <v>54</v>
      </c>
      <c r="B21" s="48" t="s">
        <v>32</v>
      </c>
      <c r="C21" s="48" t="s">
        <v>30</v>
      </c>
      <c r="D21" s="48" t="s">
        <v>23</v>
      </c>
      <c r="E21" s="48" t="s">
        <v>36</v>
      </c>
      <c r="F21" s="6"/>
    </row>
    <row r="22" spans="1:6" ht="15.75">
      <c r="A22" s="47" t="s">
        <v>55</v>
      </c>
      <c r="B22" s="48" t="s">
        <v>30</v>
      </c>
      <c r="C22" s="48" t="s">
        <v>23</v>
      </c>
      <c r="D22" s="48" t="s">
        <v>24</v>
      </c>
      <c r="E22" s="48" t="s">
        <v>25</v>
      </c>
      <c r="F22" s="6"/>
    </row>
    <row r="23" spans="1:6" ht="15.75">
      <c r="A23" s="47" t="s">
        <v>56</v>
      </c>
      <c r="B23" s="48" t="s">
        <v>57</v>
      </c>
      <c r="C23" s="48" t="s">
        <v>49</v>
      </c>
      <c r="D23" s="48" t="s">
        <v>32</v>
      </c>
      <c r="E23" s="48" t="s">
        <v>23</v>
      </c>
      <c r="F23" s="6"/>
    </row>
    <row r="24" spans="1:6" ht="15.75">
      <c r="A24" s="47" t="s">
        <v>58</v>
      </c>
      <c r="B24" s="48" t="s">
        <v>30</v>
      </c>
      <c r="C24" s="48" t="s">
        <v>23</v>
      </c>
      <c r="D24" s="48" t="s">
        <v>25</v>
      </c>
      <c r="E24" s="48" t="s">
        <v>41</v>
      </c>
      <c r="F24" s="6"/>
    </row>
    <row r="25" spans="1:6" ht="15.75">
      <c r="A25" s="47" t="s">
        <v>59</v>
      </c>
      <c r="B25" s="48" t="s">
        <v>23</v>
      </c>
      <c r="C25" s="48" t="s">
        <v>24</v>
      </c>
      <c r="D25" s="48" t="s">
        <v>25</v>
      </c>
      <c r="E25" s="48" t="s">
        <v>18</v>
      </c>
      <c r="F25" s="6"/>
    </row>
    <row r="26" spans="1:6" ht="15.75">
      <c r="A26" s="47" t="s">
        <v>60</v>
      </c>
      <c r="B26" s="48" t="s">
        <v>20</v>
      </c>
      <c r="C26" s="48" t="s">
        <v>38</v>
      </c>
      <c r="D26" s="48" t="s">
        <v>21</v>
      </c>
      <c r="E26" s="48" t="s">
        <v>27</v>
      </c>
      <c r="F26" s="6"/>
    </row>
    <row r="27" spans="1:6" ht="15.75">
      <c r="A27" s="47" t="s">
        <v>61</v>
      </c>
      <c r="B27" s="48" t="s">
        <v>21</v>
      </c>
      <c r="C27" s="48" t="s">
        <v>27</v>
      </c>
      <c r="D27" s="48" t="s">
        <v>28</v>
      </c>
      <c r="E27" s="48" t="s">
        <v>34</v>
      </c>
      <c r="F27" s="6"/>
    </row>
    <row r="28" spans="1:6" ht="15.75">
      <c r="A28" s="47" t="s">
        <v>62</v>
      </c>
      <c r="B28" s="48" t="s">
        <v>28</v>
      </c>
      <c r="C28" s="48" t="s">
        <v>34</v>
      </c>
      <c r="D28" s="48" t="s">
        <v>35</v>
      </c>
      <c r="E28" s="48" t="s">
        <v>63</v>
      </c>
      <c r="F28" s="6"/>
    </row>
    <row r="29" spans="1:6" ht="15.75">
      <c r="A29" s="47" t="s">
        <v>64</v>
      </c>
      <c r="B29" s="48" t="s">
        <v>63</v>
      </c>
      <c r="C29" s="48" t="s">
        <v>65</v>
      </c>
      <c r="D29" s="48" t="s">
        <v>66</v>
      </c>
      <c r="E29" s="48" t="s">
        <v>67</v>
      </c>
      <c r="F29" s="6"/>
    </row>
    <row r="30" spans="1:6" ht="15.75">
      <c r="A30" s="47" t="s">
        <v>68</v>
      </c>
      <c r="B30" s="48" t="s">
        <v>69</v>
      </c>
      <c r="C30" s="48" t="s">
        <v>70</v>
      </c>
      <c r="D30" s="48" t="s">
        <v>71</v>
      </c>
      <c r="E30" s="48" t="s">
        <v>72</v>
      </c>
      <c r="F30" s="6"/>
    </row>
    <row r="31" spans="1:6" ht="15.75">
      <c r="A31" s="79" t="s">
        <v>86</v>
      </c>
      <c r="B31" s="79"/>
      <c r="C31" s="79"/>
      <c r="D31" s="79"/>
      <c r="E31" s="79"/>
      <c r="F31" s="6"/>
    </row>
    <row r="32" spans="1:6">
      <c r="A32" s="7"/>
      <c r="B32" s="7"/>
      <c r="C32" s="7"/>
      <c r="D32" s="7"/>
      <c r="E32" s="7"/>
    </row>
  </sheetData>
  <mergeCells count="4">
    <mergeCell ref="A2:A3"/>
    <mergeCell ref="B2:E2"/>
    <mergeCell ref="A31:E31"/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y=f(b)_Trapeziodal</vt:lpstr>
      <vt:lpstr>b=f(y)_Trapeziodal</vt:lpstr>
      <vt:lpstr>y=f(m)_Trapeziodal</vt:lpstr>
      <vt:lpstr>y_Circular</vt:lpstr>
      <vt:lpstr>Coeficiente de Manning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</cp:lastModifiedBy>
  <dcterms:created xsi:type="dcterms:W3CDTF">2017-10-20T00:42:57Z</dcterms:created>
  <dcterms:modified xsi:type="dcterms:W3CDTF">2018-12-08T17:39:29Z</dcterms:modified>
</cp:coreProperties>
</file>